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580" activeTab="1"/>
  </bookViews>
  <sheets>
    <sheet name="Приложение 1" sheetId="1" r:id="rId1"/>
    <sheet name="Приложение 2" sheetId="2" r:id="rId2"/>
    <sheet name="для пояснительной" sheetId="5" state="hidden" r:id="rId3"/>
  </sheets>
  <definedNames>
    <definedName name="_xlnm._FilterDatabase" localSheetId="0" hidden="1">'Приложение 1'!$A$5:$M$167</definedName>
    <definedName name="_xlnm._FilterDatabase" localSheetId="1" hidden="1">'Приложение 2'!$A$5:$M$305</definedName>
    <definedName name="_xlnm.Print_Titles" localSheetId="0">'Приложение 1'!$4:$5</definedName>
    <definedName name="_xlnm.Print_Titles" localSheetId="1">'Приложение 2'!$4:$5</definedName>
    <definedName name="_xlnm.Print_Area" localSheetId="2">'для пояснительной'!$A$2:$D$12</definedName>
    <definedName name="_xlnm.Print_Area" localSheetId="0">'Приложение 1'!$A$1:$P$177</definedName>
    <definedName name="_xlnm.Print_Area" localSheetId="1">'Приложение 2'!$A$1:$P$314</definedName>
  </definedNames>
  <calcPr calcId="152511"/>
</workbook>
</file>

<file path=xl/calcChain.xml><?xml version="1.0" encoding="utf-8"?>
<calcChain xmlns="http://schemas.openxmlformats.org/spreadsheetml/2006/main">
  <c r="N153" i="1" l="1"/>
  <c r="O153" i="1"/>
  <c r="M153" i="1"/>
  <c r="N154" i="1"/>
  <c r="O154" i="1"/>
  <c r="M154" i="1"/>
  <c r="M152" i="1" s="1"/>
  <c r="N152" i="1"/>
  <c r="O152" i="1"/>
  <c r="N156" i="1"/>
  <c r="O156" i="1"/>
  <c r="M156" i="1"/>
  <c r="N157" i="1"/>
  <c r="O157" i="1"/>
  <c r="M157" i="1"/>
  <c r="N45" i="1"/>
  <c r="O45" i="1"/>
  <c r="M45" i="1"/>
  <c r="N46" i="1"/>
  <c r="O46" i="1"/>
  <c r="M46" i="1"/>
  <c r="N47" i="1"/>
  <c r="O47" i="1"/>
  <c r="M47" i="1"/>
  <c r="N48" i="1"/>
  <c r="O48" i="1"/>
  <c r="M48" i="1"/>
  <c r="N49" i="1"/>
  <c r="O49" i="1"/>
  <c r="M49" i="1"/>
  <c r="N50" i="1"/>
  <c r="O50" i="1"/>
  <c r="M50" i="1"/>
  <c r="N122" i="1" l="1"/>
  <c r="O122" i="1"/>
  <c r="M122" i="1"/>
  <c r="N123" i="1"/>
  <c r="O123" i="1"/>
  <c r="M123" i="1"/>
  <c r="N124" i="1"/>
  <c r="O124" i="1"/>
  <c r="M124" i="1"/>
  <c r="N125" i="1"/>
  <c r="O125" i="1"/>
  <c r="M125" i="1"/>
  <c r="N126" i="1"/>
  <c r="O126" i="1"/>
  <c r="M126" i="1"/>
  <c r="N127" i="1"/>
  <c r="O127" i="1"/>
  <c r="M127" i="1"/>
  <c r="N128" i="1"/>
  <c r="O128" i="1"/>
  <c r="M128" i="1"/>
  <c r="N129" i="1"/>
  <c r="O129" i="1"/>
  <c r="M129" i="1"/>
  <c r="M7" i="2" l="1"/>
  <c r="M8" i="2"/>
  <c r="M9" i="2"/>
  <c r="M10" i="2"/>
  <c r="M11" i="2"/>
  <c r="M12" i="2"/>
  <c r="M13" i="2"/>
  <c r="M22" i="2"/>
  <c r="M23" i="2"/>
  <c r="M24" i="2"/>
  <c r="M25" i="2"/>
  <c r="M26" i="2"/>
  <c r="M27" i="2"/>
  <c r="M28" i="2"/>
  <c r="M29" i="2"/>
  <c r="M88" i="2"/>
  <c r="M89" i="2"/>
  <c r="M90" i="2"/>
  <c r="M119" i="2"/>
  <c r="M120" i="2"/>
  <c r="M121" i="2"/>
  <c r="M122" i="2"/>
  <c r="M123" i="2"/>
  <c r="M124" i="2"/>
  <c r="N153" i="2"/>
  <c r="N152" i="2" s="1"/>
  <c r="N154" i="2"/>
  <c r="O154" i="2"/>
  <c r="O153" i="2" s="1"/>
  <c r="M152" i="2"/>
  <c r="M153" i="2"/>
  <c r="M154" i="2"/>
  <c r="N155" i="2"/>
  <c r="O155" i="2"/>
  <c r="M155" i="2"/>
  <c r="N156" i="2"/>
  <c r="O156" i="2"/>
  <c r="M156" i="2"/>
  <c r="N157" i="2"/>
  <c r="O157" i="2"/>
  <c r="M157" i="2"/>
  <c r="M143" i="2"/>
  <c r="M144" i="2"/>
  <c r="M145" i="2"/>
  <c r="M146" i="2"/>
  <c r="M147" i="2"/>
  <c r="M148" i="2"/>
  <c r="M135" i="2"/>
  <c r="M136" i="2"/>
  <c r="M137" i="2"/>
  <c r="M138" i="2"/>
  <c r="M139" i="2"/>
  <c r="O140" i="2"/>
  <c r="O139" i="2" s="1"/>
  <c r="M140" i="2"/>
  <c r="N222" i="2"/>
  <c r="O222" i="2"/>
  <c r="M222" i="2"/>
  <c r="P15" i="2"/>
  <c r="P17" i="2"/>
  <c r="P19" i="2"/>
  <c r="P21" i="2"/>
  <c r="P31" i="2"/>
  <c r="P32" i="2"/>
  <c r="P34" i="2"/>
  <c r="P36" i="2"/>
  <c r="P37" i="2"/>
  <c r="P39" i="2"/>
  <c r="P41" i="2"/>
  <c r="P43" i="2"/>
  <c r="P45" i="2"/>
  <c r="P46" i="2"/>
  <c r="P48" i="2"/>
  <c r="P49" i="2"/>
  <c r="P51" i="2"/>
  <c r="P53" i="2"/>
  <c r="P55" i="2"/>
  <c r="P57" i="2"/>
  <c r="P59" i="2"/>
  <c r="P68" i="2"/>
  <c r="P69" i="2"/>
  <c r="P71" i="2"/>
  <c r="P77" i="2"/>
  <c r="P78" i="2"/>
  <c r="P80" i="2"/>
  <c r="P81" i="2"/>
  <c r="P82" i="2"/>
  <c r="P83" i="2"/>
  <c r="P85" i="2"/>
  <c r="P86" i="2"/>
  <c r="P87" i="2"/>
  <c r="P92" i="2"/>
  <c r="P109" i="2"/>
  <c r="P111" i="2"/>
  <c r="P126" i="2"/>
  <c r="P128" i="2"/>
  <c r="P130" i="2"/>
  <c r="P132" i="2"/>
  <c r="P134" i="2"/>
  <c r="P142" i="2"/>
  <c r="P150" i="2"/>
  <c r="P151" i="2"/>
  <c r="P154" i="2"/>
  <c r="P155" i="2"/>
  <c r="P156" i="2"/>
  <c r="P157" i="2"/>
  <c r="P159" i="2"/>
  <c r="P161" i="2"/>
  <c r="P163" i="2"/>
  <c r="P165" i="2"/>
  <c r="P167" i="2"/>
  <c r="P169" i="2"/>
  <c r="P181" i="2"/>
  <c r="P194" i="2"/>
  <c r="P203" i="2"/>
  <c r="P206" i="2"/>
  <c r="P208" i="2"/>
  <c r="P216" i="2"/>
  <c r="P218" i="2"/>
  <c r="P222" i="2"/>
  <c r="P223" i="2"/>
  <c r="P225" i="2"/>
  <c r="P227" i="2"/>
  <c r="P231" i="2"/>
  <c r="P233" i="2"/>
  <c r="P234" i="2"/>
  <c r="P236" i="2"/>
  <c r="P238" i="2"/>
  <c r="P246" i="2"/>
  <c r="P247" i="2"/>
  <c r="P248" i="2"/>
  <c r="P249" i="2"/>
  <c r="P250" i="2"/>
  <c r="P251" i="2"/>
  <c r="P253" i="2"/>
  <c r="P261" i="2"/>
  <c r="P274" i="2"/>
  <c r="P275" i="2"/>
  <c r="P276" i="2"/>
  <c r="P294" i="2"/>
  <c r="P296" i="2"/>
  <c r="P300" i="2"/>
  <c r="P305" i="2"/>
  <c r="O304" i="2"/>
  <c r="O299" i="2"/>
  <c r="O297" i="2"/>
  <c r="O295" i="2"/>
  <c r="O293" i="2"/>
  <c r="O284" i="2"/>
  <c r="O271" i="2"/>
  <c r="O269" i="2"/>
  <c r="O260" i="2"/>
  <c r="O259" i="2" s="1"/>
  <c r="O258" i="2" s="1"/>
  <c r="O257" i="2" s="1"/>
  <c r="O256" i="2" s="1"/>
  <c r="O255" i="2" s="1"/>
  <c r="O254" i="2" s="1"/>
  <c r="O252" i="2"/>
  <c r="O245" i="2"/>
  <c r="O237" i="2"/>
  <c r="O235" i="2"/>
  <c r="O232" i="2"/>
  <c r="O230" i="2"/>
  <c r="O228" i="2"/>
  <c r="O226" i="2"/>
  <c r="O224" i="2"/>
  <c r="O219" i="2"/>
  <c r="O217" i="2"/>
  <c r="O215" i="2"/>
  <c r="O207" i="2"/>
  <c r="O205" i="2"/>
  <c r="O202" i="2"/>
  <c r="O198" i="2"/>
  <c r="O195" i="2"/>
  <c r="O193" i="2"/>
  <c r="O184" i="2"/>
  <c r="O178" i="2"/>
  <c r="O168" i="2"/>
  <c r="O166" i="2"/>
  <c r="O164" i="2"/>
  <c r="O162" i="2"/>
  <c r="O160" i="2"/>
  <c r="O158" i="2"/>
  <c r="O149" i="2"/>
  <c r="O148" i="2" s="1"/>
  <c r="O141" i="2"/>
  <c r="O133" i="2"/>
  <c r="O131" i="2"/>
  <c r="O129" i="2"/>
  <c r="O127" i="2"/>
  <c r="O125" i="2"/>
  <c r="O117" i="2"/>
  <c r="O114" i="2"/>
  <c r="O110" i="2"/>
  <c r="O107" i="2"/>
  <c r="O103" i="2"/>
  <c r="O91" i="2"/>
  <c r="O90" i="2" s="1"/>
  <c r="O84" i="2"/>
  <c r="O79" i="2"/>
  <c r="O76" i="2"/>
  <c r="O75" i="2"/>
  <c r="O73" i="2" s="1"/>
  <c r="O74" i="2"/>
  <c r="O72" i="2" s="1"/>
  <c r="O70" i="2"/>
  <c r="O67" i="2"/>
  <c r="O58" i="2"/>
  <c r="O56" i="2"/>
  <c r="O54" i="2"/>
  <c r="O52" i="2"/>
  <c r="O50" i="2"/>
  <c r="O47" i="2"/>
  <c r="O44" i="2"/>
  <c r="O42" i="2"/>
  <c r="O40" i="2"/>
  <c r="O38" i="2"/>
  <c r="O35" i="2"/>
  <c r="O33" i="2"/>
  <c r="O30" i="2"/>
  <c r="O20" i="2"/>
  <c r="O18" i="2"/>
  <c r="O16" i="2"/>
  <c r="O14" i="2"/>
  <c r="N304" i="2"/>
  <c r="N303" i="2" s="1"/>
  <c r="N302" i="2" s="1"/>
  <c r="N301" i="2" s="1"/>
  <c r="N299" i="2"/>
  <c r="N297" i="2"/>
  <c r="N295" i="2"/>
  <c r="N293" i="2"/>
  <c r="N284" i="2"/>
  <c r="N283" i="2" s="1"/>
  <c r="N282" i="2" s="1"/>
  <c r="N281" i="2" s="1"/>
  <c r="N280" i="2" s="1"/>
  <c r="N279" i="2" s="1"/>
  <c r="N278" i="2" s="1"/>
  <c r="N277" i="2" s="1"/>
  <c r="N271" i="2"/>
  <c r="N269" i="2"/>
  <c r="N260" i="2"/>
  <c r="N259" i="2" s="1"/>
  <c r="N258" i="2" s="1"/>
  <c r="N257" i="2" s="1"/>
  <c r="N256" i="2" s="1"/>
  <c r="N255" i="2" s="1"/>
  <c r="N254" i="2" s="1"/>
  <c r="N252" i="2"/>
  <c r="N245" i="2"/>
  <c r="N237" i="2"/>
  <c r="N235" i="2"/>
  <c r="N232" i="2"/>
  <c r="N230" i="2"/>
  <c r="N228" i="2"/>
  <c r="N226" i="2"/>
  <c r="N224" i="2"/>
  <c r="N217" i="2"/>
  <c r="N215" i="2"/>
  <c r="N207" i="2"/>
  <c r="N205" i="2"/>
  <c r="N202" i="2"/>
  <c r="N200" i="2"/>
  <c r="N198" i="2"/>
  <c r="N195" i="2"/>
  <c r="N193" i="2"/>
  <c r="N184" i="2"/>
  <c r="N178" i="2"/>
  <c r="N168" i="2"/>
  <c r="N166" i="2"/>
  <c r="N164" i="2"/>
  <c r="N162" i="2"/>
  <c r="N160" i="2"/>
  <c r="N158" i="2"/>
  <c r="N149" i="2"/>
  <c r="N148" i="2" s="1"/>
  <c r="N141" i="2"/>
  <c r="N140" i="2" s="1"/>
  <c r="N133" i="2"/>
  <c r="N131" i="2"/>
  <c r="N129" i="2"/>
  <c r="N127" i="2"/>
  <c r="N124" i="2" s="1"/>
  <c r="N122" i="2" s="1"/>
  <c r="N125" i="2"/>
  <c r="N117" i="2"/>
  <c r="N112" i="2"/>
  <c r="N110" i="2"/>
  <c r="N107" i="2"/>
  <c r="N105" i="2"/>
  <c r="N103" i="2"/>
  <c r="N101" i="2"/>
  <c r="N91" i="2"/>
  <c r="N90" i="2" s="1"/>
  <c r="N88" i="2" s="1"/>
  <c r="N84" i="2"/>
  <c r="N79" i="2"/>
  <c r="N76" i="2"/>
  <c r="N75" i="2"/>
  <c r="N73" i="2" s="1"/>
  <c r="N74" i="2"/>
  <c r="N72" i="2" s="1"/>
  <c r="N70" i="2"/>
  <c r="N67" i="2"/>
  <c r="N58" i="2"/>
  <c r="N56" i="2"/>
  <c r="N54" i="2"/>
  <c r="N52" i="2"/>
  <c r="N50" i="2"/>
  <c r="N47" i="2"/>
  <c r="N44" i="2"/>
  <c r="N42" i="2"/>
  <c r="N40" i="2"/>
  <c r="N38" i="2"/>
  <c r="N35" i="2"/>
  <c r="N33" i="2"/>
  <c r="N30" i="2"/>
  <c r="N20" i="2"/>
  <c r="N18" i="2"/>
  <c r="N16" i="2"/>
  <c r="N14" i="2"/>
  <c r="P168" i="1"/>
  <c r="P167" i="1"/>
  <c r="P158" i="1"/>
  <c r="P157" i="1"/>
  <c r="P156" i="1"/>
  <c r="P155" i="1"/>
  <c r="P154" i="1"/>
  <c r="P153" i="1"/>
  <c r="P152" i="1"/>
  <c r="P151" i="1"/>
  <c r="P150" i="1"/>
  <c r="P142" i="1"/>
  <c r="P141" i="1"/>
  <c r="P140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07" i="1"/>
  <c r="P105" i="1"/>
  <c r="P99" i="1"/>
  <c r="P91" i="1"/>
  <c r="P81" i="1"/>
  <c r="P80" i="1"/>
  <c r="P79" i="1"/>
  <c r="P78" i="1"/>
  <c r="P77" i="1"/>
  <c r="P67" i="1"/>
  <c r="P58" i="1"/>
  <c r="P57" i="1"/>
  <c r="P51" i="1"/>
  <c r="P50" i="1"/>
  <c r="P49" i="1"/>
  <c r="P48" i="1"/>
  <c r="P47" i="1"/>
  <c r="P46" i="1"/>
  <c r="P45" i="1"/>
  <c r="P42" i="1"/>
  <c r="P41" i="1"/>
  <c r="P37" i="1"/>
  <c r="P36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O166" i="1"/>
  <c r="P166" i="1" s="1"/>
  <c r="O165" i="1"/>
  <c r="P165" i="1" s="1"/>
  <c r="O150" i="1"/>
  <c r="O149" i="1" s="1"/>
  <c r="O139" i="1"/>
  <c r="O138" i="1" s="1"/>
  <c r="O137" i="1" s="1"/>
  <c r="O136" i="1" s="1"/>
  <c r="O135" i="1" s="1"/>
  <c r="O134" i="1" s="1"/>
  <c r="O133" i="1" s="1"/>
  <c r="O132" i="1" s="1"/>
  <c r="P132" i="1" s="1"/>
  <c r="O115" i="1"/>
  <c r="O114" i="1" s="1"/>
  <c r="O113" i="1" s="1"/>
  <c r="O112" i="1" s="1"/>
  <c r="O111" i="1" s="1"/>
  <c r="O110" i="1" s="1"/>
  <c r="O109" i="1" s="1"/>
  <c r="O108" i="1" s="1"/>
  <c r="P108" i="1" s="1"/>
  <c r="O106" i="1"/>
  <c r="O105" i="1" s="1"/>
  <c r="O104" i="1" s="1"/>
  <c r="O103" i="1" s="1"/>
  <c r="O102" i="1" s="1"/>
  <c r="O101" i="1" s="1"/>
  <c r="O100" i="1" s="1"/>
  <c r="P100" i="1" s="1"/>
  <c r="O98" i="1"/>
  <c r="P98" i="1" s="1"/>
  <c r="O90" i="1"/>
  <c r="P90" i="1" s="1"/>
  <c r="O89" i="1"/>
  <c r="O88" i="1" s="1"/>
  <c r="O76" i="1"/>
  <c r="O75" i="1" s="1"/>
  <c r="O74" i="1" s="1"/>
  <c r="O73" i="1" s="1"/>
  <c r="O72" i="1" s="1"/>
  <c r="O71" i="1" s="1"/>
  <c r="O70" i="1" s="1"/>
  <c r="O69" i="1" s="1"/>
  <c r="O68" i="1" s="1"/>
  <c r="P68" i="1" s="1"/>
  <c r="O66" i="1"/>
  <c r="P66" i="1" s="1"/>
  <c r="O65" i="1"/>
  <c r="O64" i="1" s="1"/>
  <c r="O57" i="1"/>
  <c r="O56" i="1" s="1"/>
  <c r="O40" i="1"/>
  <c r="O39" i="1" s="1"/>
  <c r="O38" i="1" s="1"/>
  <c r="P38" i="1" s="1"/>
  <c r="O35" i="1"/>
  <c r="O34" i="1" s="1"/>
  <c r="O33" i="1" s="1"/>
  <c r="P33" i="1" s="1"/>
  <c r="O14" i="1"/>
  <c r="O13" i="1" s="1"/>
  <c r="O12" i="1" s="1"/>
  <c r="O11" i="1" s="1"/>
  <c r="O10" i="1" s="1"/>
  <c r="O9" i="1" s="1"/>
  <c r="O8" i="1" s="1"/>
  <c r="O7" i="1" s="1"/>
  <c r="P7" i="1" s="1"/>
  <c r="N166" i="1"/>
  <c r="N165" i="1" s="1"/>
  <c r="N164" i="1" s="1"/>
  <c r="N163" i="1" s="1"/>
  <c r="N162" i="1" s="1"/>
  <c r="N161" i="1" s="1"/>
  <c r="N160" i="1" s="1"/>
  <c r="N159" i="1" s="1"/>
  <c r="N150" i="1"/>
  <c r="N149" i="1" s="1"/>
  <c r="N148" i="1" s="1"/>
  <c r="N147" i="1" s="1"/>
  <c r="N146" i="1" s="1"/>
  <c r="N145" i="1" s="1"/>
  <c r="N144" i="1" s="1"/>
  <c r="N143" i="1" s="1"/>
  <c r="N139" i="1"/>
  <c r="N138" i="1" s="1"/>
  <c r="N137" i="1" s="1"/>
  <c r="N136" i="1" s="1"/>
  <c r="N135" i="1" s="1"/>
  <c r="N134" i="1" s="1"/>
  <c r="N133" i="1" s="1"/>
  <c r="N132" i="1" s="1"/>
  <c r="N115" i="1"/>
  <c r="N114" i="1" s="1"/>
  <c r="N113" i="1" s="1"/>
  <c r="N112" i="1" s="1"/>
  <c r="N111" i="1" s="1"/>
  <c r="N110" i="1" s="1"/>
  <c r="N109" i="1" s="1"/>
  <c r="N108" i="1" s="1"/>
  <c r="N106" i="1"/>
  <c r="N105" i="1" s="1"/>
  <c r="N104" i="1" s="1"/>
  <c r="N103" i="1" s="1"/>
  <c r="N102" i="1" s="1"/>
  <c r="N101" i="1" s="1"/>
  <c r="N100" i="1" s="1"/>
  <c r="N98" i="1"/>
  <c r="N97" i="1" s="1"/>
  <c r="N96" i="1" s="1"/>
  <c r="N95" i="1" s="1"/>
  <c r="N94" i="1" s="1"/>
  <c r="N93" i="1" s="1"/>
  <c r="N92" i="1" s="1"/>
  <c r="N90" i="1"/>
  <c r="N89" i="1" s="1"/>
  <c r="N88" i="1" s="1"/>
  <c r="N87" i="1" s="1"/>
  <c r="N86" i="1" s="1"/>
  <c r="N85" i="1" s="1"/>
  <c r="N84" i="1" s="1"/>
  <c r="N76" i="1"/>
  <c r="N75" i="1" s="1"/>
  <c r="N74" i="1" s="1"/>
  <c r="N73" i="1" s="1"/>
  <c r="N72" i="1" s="1"/>
  <c r="N71" i="1" s="1"/>
  <c r="N70" i="1" s="1"/>
  <c r="N69" i="1" s="1"/>
  <c r="N68" i="1" s="1"/>
  <c r="N66" i="1"/>
  <c r="N65" i="1" s="1"/>
  <c r="N64" i="1" s="1"/>
  <c r="N63" i="1" s="1"/>
  <c r="N62" i="1" s="1"/>
  <c r="N61" i="1" s="1"/>
  <c r="N60" i="1" s="1"/>
  <c r="N59" i="1" s="1"/>
  <c r="N57" i="1"/>
  <c r="N56" i="1" s="1"/>
  <c r="N55" i="1" s="1"/>
  <c r="N54" i="1" s="1"/>
  <c r="N53" i="1" s="1"/>
  <c r="N52" i="1" s="1"/>
  <c r="N44" i="1" s="1"/>
  <c r="N43" i="1" s="1"/>
  <c r="N40" i="1"/>
  <c r="N39" i="1" s="1"/>
  <c r="N38" i="1" s="1"/>
  <c r="N35" i="1"/>
  <c r="N34" i="1" s="1"/>
  <c r="N33" i="1" s="1"/>
  <c r="N14" i="1"/>
  <c r="N13" i="1" s="1"/>
  <c r="N12" i="1" s="1"/>
  <c r="N11" i="1" s="1"/>
  <c r="N10" i="1" s="1"/>
  <c r="N9" i="1" s="1"/>
  <c r="N8" i="1" s="1"/>
  <c r="N7" i="1" s="1"/>
  <c r="P101" i="1" l="1"/>
  <c r="O13" i="2"/>
  <c r="O12" i="2" s="1"/>
  <c r="N13" i="2"/>
  <c r="N12" i="2" s="1"/>
  <c r="N10" i="2" s="1"/>
  <c r="N9" i="2" s="1"/>
  <c r="N8" i="2" s="1"/>
  <c r="N7" i="2" s="1"/>
  <c r="O29" i="2"/>
  <c r="O27" i="2" s="1"/>
  <c r="P27" i="2" s="1"/>
  <c r="N29" i="2"/>
  <c r="N27" i="2" s="1"/>
  <c r="O147" i="2"/>
  <c r="P147" i="2" s="1"/>
  <c r="O145" i="2"/>
  <c r="P148" i="2"/>
  <c r="O146" i="2"/>
  <c r="P146" i="2" s="1"/>
  <c r="N146" i="2"/>
  <c r="N145" i="2"/>
  <c r="N144" i="2" s="1"/>
  <c r="N143" i="2" s="1"/>
  <c r="N147" i="2"/>
  <c r="P138" i="1"/>
  <c r="P133" i="1"/>
  <c r="P134" i="1"/>
  <c r="P137" i="1"/>
  <c r="P56" i="1"/>
  <c r="O55" i="1"/>
  <c r="O54" i="1" s="1"/>
  <c r="O53" i="1" s="1"/>
  <c r="O52" i="1" s="1"/>
  <c r="O44" i="1" s="1"/>
  <c r="O43" i="1" s="1"/>
  <c r="P34" i="1"/>
  <c r="O124" i="2"/>
  <c r="O121" i="2" s="1"/>
  <c r="N123" i="2"/>
  <c r="N121" i="2"/>
  <c r="N120" i="2" s="1"/>
  <c r="N119" i="2" s="1"/>
  <c r="N244" i="2"/>
  <c r="N243" i="2" s="1"/>
  <c r="N242" i="2" s="1"/>
  <c r="N241" i="2" s="1"/>
  <c r="N240" i="2" s="1"/>
  <c r="N239" i="2" s="1"/>
  <c r="O66" i="2"/>
  <c r="O65" i="2" s="1"/>
  <c r="O137" i="2"/>
  <c r="P139" i="2"/>
  <c r="P140" i="2"/>
  <c r="O138" i="2"/>
  <c r="P138" i="2" s="1"/>
  <c r="N139" i="2"/>
  <c r="N137" i="2" s="1"/>
  <c r="N136" i="2" s="1"/>
  <c r="N135" i="2" s="1"/>
  <c r="N138" i="2"/>
  <c r="O89" i="2"/>
  <c r="P89" i="2" s="1"/>
  <c r="P90" i="2"/>
  <c r="O88" i="2"/>
  <c r="N89" i="2"/>
  <c r="O152" i="2"/>
  <c r="P152" i="2" s="1"/>
  <c r="P153" i="2"/>
  <c r="O101" i="2"/>
  <c r="O268" i="2"/>
  <c r="O283" i="2"/>
  <c r="O292" i="2"/>
  <c r="O200" i="2"/>
  <c r="O192" i="2" s="1"/>
  <c r="O244" i="2"/>
  <c r="N66" i="2"/>
  <c r="N65" i="2" s="1"/>
  <c r="N64" i="2" s="1"/>
  <c r="O105" i="2"/>
  <c r="O112" i="2"/>
  <c r="O214" i="2"/>
  <c r="O303" i="2"/>
  <c r="N114" i="2"/>
  <c r="N180" i="2"/>
  <c r="N177" i="2" s="1"/>
  <c r="N176" i="2" s="1"/>
  <c r="N175" i="2" s="1"/>
  <c r="N174" i="2" s="1"/>
  <c r="N173" i="2" s="1"/>
  <c r="N172" i="2" s="1"/>
  <c r="N171" i="2" s="1"/>
  <c r="N219" i="2"/>
  <c r="N214" i="2" s="1"/>
  <c r="N213" i="2" s="1"/>
  <c r="N212" i="2" s="1"/>
  <c r="N211" i="2" s="1"/>
  <c r="N210" i="2" s="1"/>
  <c r="N209" i="2" s="1"/>
  <c r="N268" i="2"/>
  <c r="N267" i="2" s="1"/>
  <c r="N266" i="2" s="1"/>
  <c r="N265" i="2" s="1"/>
  <c r="N264" i="2" s="1"/>
  <c r="N263" i="2" s="1"/>
  <c r="N262" i="2" s="1"/>
  <c r="N292" i="2"/>
  <c r="N291" i="2" s="1"/>
  <c r="N290" i="2" s="1"/>
  <c r="N289" i="2" s="1"/>
  <c r="N288" i="2" s="1"/>
  <c r="N287" i="2" s="1"/>
  <c r="N286" i="2" s="1"/>
  <c r="O180" i="2"/>
  <c r="O64" i="2"/>
  <c r="N100" i="2"/>
  <c r="N99" i="2" s="1"/>
  <c r="N98" i="2" s="1"/>
  <c r="N97" i="2" s="1"/>
  <c r="N96" i="2" s="1"/>
  <c r="N95" i="2" s="1"/>
  <c r="N192" i="2"/>
  <c r="N191" i="2" s="1"/>
  <c r="N190" i="2" s="1"/>
  <c r="N189" i="2" s="1"/>
  <c r="N188" i="2" s="1"/>
  <c r="N187" i="2" s="1"/>
  <c r="O164" i="1"/>
  <c r="O148" i="1"/>
  <c r="P149" i="1"/>
  <c r="P135" i="1"/>
  <c r="P139" i="1"/>
  <c r="P136" i="1"/>
  <c r="P109" i="1"/>
  <c r="P110" i="1"/>
  <c r="P114" i="1"/>
  <c r="P111" i="1"/>
  <c r="P115" i="1"/>
  <c r="P113" i="1"/>
  <c r="P112" i="1"/>
  <c r="P102" i="1"/>
  <c r="P106" i="1"/>
  <c r="P103" i="1"/>
  <c r="P104" i="1"/>
  <c r="O97" i="1"/>
  <c r="N83" i="1"/>
  <c r="N82" i="1" s="1"/>
  <c r="O87" i="1"/>
  <c r="P88" i="1"/>
  <c r="P89" i="1"/>
  <c r="P69" i="1"/>
  <c r="P73" i="1"/>
  <c r="P70" i="1"/>
  <c r="P74" i="1"/>
  <c r="P71" i="1"/>
  <c r="P75" i="1"/>
  <c r="P72" i="1"/>
  <c r="P76" i="1"/>
  <c r="P64" i="1"/>
  <c r="O63" i="1"/>
  <c r="P65" i="1"/>
  <c r="P54" i="1"/>
  <c r="P53" i="1"/>
  <c r="P52" i="1"/>
  <c r="P39" i="1"/>
  <c r="P40" i="1"/>
  <c r="P35" i="1"/>
  <c r="P9" i="1"/>
  <c r="P13" i="1"/>
  <c r="P10" i="1"/>
  <c r="P14" i="1"/>
  <c r="P11" i="1"/>
  <c r="P8" i="1"/>
  <c r="P12" i="1"/>
  <c r="O32" i="1"/>
  <c r="N32" i="1"/>
  <c r="N31" i="1" s="1"/>
  <c r="N30" i="1" s="1"/>
  <c r="N29" i="1" s="1"/>
  <c r="N28" i="1" s="1"/>
  <c r="M16" i="1"/>
  <c r="M15" i="1"/>
  <c r="M14" i="1" s="1"/>
  <c r="P13" i="2" l="1"/>
  <c r="N11" i="2"/>
  <c r="O10" i="2"/>
  <c r="P12" i="2"/>
  <c r="O11" i="2"/>
  <c r="P11" i="2" s="1"/>
  <c r="O28" i="2"/>
  <c r="P28" i="2" s="1"/>
  <c r="P29" i="2"/>
  <c r="N28" i="2"/>
  <c r="N26" i="2" s="1"/>
  <c r="N25" i="2" s="1"/>
  <c r="N24" i="2" s="1"/>
  <c r="N22" i="2" s="1"/>
  <c r="O144" i="2"/>
  <c r="P145" i="2"/>
  <c r="P55" i="1"/>
  <c r="P124" i="2"/>
  <c r="O122" i="2"/>
  <c r="P122" i="2" s="1"/>
  <c r="O123" i="2"/>
  <c r="P123" i="2" s="1"/>
  <c r="O120" i="2"/>
  <c r="P121" i="2"/>
  <c r="N94" i="2"/>
  <c r="N93" i="2" s="1"/>
  <c r="P137" i="2"/>
  <c r="O136" i="2"/>
  <c r="N63" i="2"/>
  <c r="N62" i="2" s="1"/>
  <c r="N61" i="2" s="1"/>
  <c r="N60" i="2" s="1"/>
  <c r="O63" i="2"/>
  <c r="P88" i="2"/>
  <c r="O302" i="2"/>
  <c r="O191" i="2"/>
  <c r="O282" i="2"/>
  <c r="O100" i="2"/>
  <c r="O177" i="2"/>
  <c r="O213" i="2"/>
  <c r="O243" i="2"/>
  <c r="O291" i="2"/>
  <c r="O267" i="2"/>
  <c r="N186" i="2"/>
  <c r="N170" i="2" s="1"/>
  <c r="P164" i="1"/>
  <c r="O163" i="1"/>
  <c r="O147" i="1"/>
  <c r="P148" i="1"/>
  <c r="N6" i="1"/>
  <c r="O96" i="1"/>
  <c r="P97" i="1"/>
  <c r="O86" i="1"/>
  <c r="P87" i="1"/>
  <c r="O62" i="1"/>
  <c r="P63" i="1"/>
  <c r="O31" i="1"/>
  <c r="P32" i="1"/>
  <c r="M166" i="1"/>
  <c r="M165" i="1" s="1"/>
  <c r="M164" i="1" s="1"/>
  <c r="M163" i="1" s="1"/>
  <c r="M162" i="1" s="1"/>
  <c r="M161" i="1" s="1"/>
  <c r="M160" i="1" s="1"/>
  <c r="M159" i="1" s="1"/>
  <c r="O9" i="2" l="1"/>
  <c r="P10" i="2"/>
  <c r="O26" i="2"/>
  <c r="P26" i="2" s="1"/>
  <c r="N23" i="2"/>
  <c r="P144" i="2"/>
  <c r="O143" i="2"/>
  <c r="P143" i="2" s="1"/>
  <c r="P120" i="2"/>
  <c r="O119" i="2"/>
  <c r="P119" i="2" s="1"/>
  <c r="O135" i="2"/>
  <c r="P135" i="2" s="1"/>
  <c r="P136" i="2"/>
  <c r="N6" i="2"/>
  <c r="O290" i="2"/>
  <c r="O176" i="2"/>
  <c r="O99" i="2"/>
  <c r="O190" i="2"/>
  <c r="O266" i="2"/>
  <c r="O242" i="2"/>
  <c r="O212" i="2"/>
  <c r="O62" i="2"/>
  <c r="O281" i="2"/>
  <c r="O301" i="2"/>
  <c r="O162" i="1"/>
  <c r="P163" i="1"/>
  <c r="O146" i="1"/>
  <c r="O95" i="1"/>
  <c r="P96" i="1"/>
  <c r="O85" i="1"/>
  <c r="P86" i="1"/>
  <c r="O61" i="1"/>
  <c r="P62" i="1"/>
  <c r="O30" i="1"/>
  <c r="P31" i="1"/>
  <c r="D96" i="5"/>
  <c r="D97" i="5"/>
  <c r="D99" i="5"/>
  <c r="D100" i="5"/>
  <c r="D101" i="5"/>
  <c r="D102" i="5"/>
  <c r="D103" i="5"/>
  <c r="D104" i="5"/>
  <c r="D105" i="5"/>
  <c r="D106" i="5"/>
  <c r="C107" i="5"/>
  <c r="B107" i="5"/>
  <c r="D98" i="5"/>
  <c r="D94" i="5"/>
  <c r="D95" i="5"/>
  <c r="D93" i="5"/>
  <c r="D92" i="5"/>
  <c r="D91" i="5"/>
  <c r="C84" i="5"/>
  <c r="B84" i="5"/>
  <c r="P9" i="2" l="1"/>
  <c r="O8" i="2"/>
  <c r="O25" i="2"/>
  <c r="O24" i="2" s="1"/>
  <c r="O61" i="2"/>
  <c r="O241" i="2"/>
  <c r="O189" i="2"/>
  <c r="O175" i="2"/>
  <c r="O280" i="2"/>
  <c r="O211" i="2"/>
  <c r="O265" i="2"/>
  <c r="O98" i="2"/>
  <c r="O289" i="2"/>
  <c r="O161" i="1"/>
  <c r="P162" i="1"/>
  <c r="O145" i="1"/>
  <c r="O94" i="1"/>
  <c r="P95" i="1"/>
  <c r="O84" i="1"/>
  <c r="P85" i="1"/>
  <c r="O60" i="1"/>
  <c r="P61" i="1"/>
  <c r="O29" i="1"/>
  <c r="P30" i="1"/>
  <c r="D107" i="5"/>
  <c r="D80" i="5"/>
  <c r="D83" i="5"/>
  <c r="D82" i="5"/>
  <c r="D81" i="5"/>
  <c r="C70" i="5"/>
  <c r="C75" i="5" s="1"/>
  <c r="B75" i="5"/>
  <c r="D73" i="5"/>
  <c r="D67" i="5"/>
  <c r="D63" i="5"/>
  <c r="D64" i="5"/>
  <c r="D74" i="5"/>
  <c r="D65" i="5"/>
  <c r="D66" i="5"/>
  <c r="D68" i="5"/>
  <c r="D69" i="5"/>
  <c r="D71" i="5"/>
  <c r="D72" i="5"/>
  <c r="D58" i="5"/>
  <c r="B58" i="5" s="1"/>
  <c r="D57" i="5"/>
  <c r="C57" i="5"/>
  <c r="D56" i="5"/>
  <c r="B56" i="5" s="1"/>
  <c r="D55" i="5"/>
  <c r="B55" i="5" s="1"/>
  <c r="D54" i="5"/>
  <c r="C54" i="5"/>
  <c r="D53" i="5"/>
  <c r="C53" i="5"/>
  <c r="C59" i="5" s="1"/>
  <c r="C46" i="5"/>
  <c r="B44" i="5"/>
  <c r="B45" i="5"/>
  <c r="D43" i="5"/>
  <c r="B43" i="5" s="1"/>
  <c r="D42" i="5"/>
  <c r="B42" i="5" s="1"/>
  <c r="D41" i="5"/>
  <c r="D40" i="5"/>
  <c r="B40" i="5" s="1"/>
  <c r="D34" i="5"/>
  <c r="D33" i="5"/>
  <c r="P8" i="2" l="1"/>
  <c r="O7" i="2"/>
  <c r="P7" i="2" s="1"/>
  <c r="P25" i="2"/>
  <c r="O23" i="2"/>
  <c r="P23" i="2" s="1"/>
  <c r="P24" i="2"/>
  <c r="O22" i="2"/>
  <c r="P22" i="2" s="1"/>
  <c r="O97" i="2"/>
  <c r="O210" i="2"/>
  <c r="O174" i="2"/>
  <c r="O240" i="2"/>
  <c r="O288" i="2"/>
  <c r="O264" i="2"/>
  <c r="O279" i="2"/>
  <c r="O188" i="2"/>
  <c r="O60" i="2"/>
  <c r="O160" i="1"/>
  <c r="P161" i="1"/>
  <c r="O144" i="1"/>
  <c r="O93" i="1"/>
  <c r="P94" i="1"/>
  <c r="P84" i="1"/>
  <c r="O59" i="1"/>
  <c r="P59" i="1" s="1"/>
  <c r="P60" i="1"/>
  <c r="O28" i="1"/>
  <c r="P29" i="1"/>
  <c r="D84" i="5"/>
  <c r="D46" i="5"/>
  <c r="B53" i="5"/>
  <c r="D70" i="5"/>
  <c r="D75" i="5" s="1"/>
  <c r="B57" i="5"/>
  <c r="B54" i="5"/>
  <c r="D59" i="5"/>
  <c r="B41" i="5"/>
  <c r="B46" i="5" s="1"/>
  <c r="C35" i="5"/>
  <c r="B35" i="5"/>
  <c r="D35" i="5"/>
  <c r="C29" i="5"/>
  <c r="D28" i="5"/>
  <c r="B28" i="5" s="1"/>
  <c r="D27" i="5"/>
  <c r="B27" i="5" s="1"/>
  <c r="D26" i="5"/>
  <c r="B26" i="5" s="1"/>
  <c r="D25" i="5"/>
  <c r="B25" i="5" s="1"/>
  <c r="D24" i="5"/>
  <c r="C18" i="5"/>
  <c r="B18" i="5"/>
  <c r="D15" i="5"/>
  <c r="D18" i="5" s="1"/>
  <c r="D11" i="5"/>
  <c r="C11" i="5"/>
  <c r="B5" i="5"/>
  <c r="B6" i="5"/>
  <c r="B7" i="5"/>
  <c r="B8" i="5"/>
  <c r="B9" i="5"/>
  <c r="B10" i="5"/>
  <c r="B4" i="5"/>
  <c r="O187" i="2" l="1"/>
  <c r="O263" i="2"/>
  <c r="O239" i="2"/>
  <c r="O209" i="2"/>
  <c r="O278" i="2"/>
  <c r="O287" i="2"/>
  <c r="O173" i="2"/>
  <c r="O96" i="2"/>
  <c r="O159" i="1"/>
  <c r="P159" i="1" s="1"/>
  <c r="P160" i="1"/>
  <c r="O143" i="1"/>
  <c r="O92" i="1"/>
  <c r="P93" i="1"/>
  <c r="P28" i="1"/>
  <c r="B59" i="5"/>
  <c r="D29" i="5"/>
  <c r="B24" i="5"/>
  <c r="B29" i="5" s="1"/>
  <c r="B11" i="5"/>
  <c r="M67" i="2"/>
  <c r="P67" i="2" s="1"/>
  <c r="O172" i="2" l="1"/>
  <c r="O277" i="2"/>
  <c r="O262" i="2"/>
  <c r="O95" i="2"/>
  <c r="O286" i="2"/>
  <c r="O186" i="2"/>
  <c r="P92" i="1"/>
  <c r="O83" i="1"/>
  <c r="M74" i="2"/>
  <c r="P74" i="2" s="1"/>
  <c r="M75" i="2"/>
  <c r="P75" i="2" s="1"/>
  <c r="M79" i="2"/>
  <c r="P79" i="2" s="1"/>
  <c r="M84" i="2"/>
  <c r="P84" i="2" s="1"/>
  <c r="M76" i="2"/>
  <c r="P76" i="2" s="1"/>
  <c r="M73" i="2"/>
  <c r="P73" i="2" s="1"/>
  <c r="O94" i="2" l="1"/>
  <c r="M72" i="2"/>
  <c r="P72" i="2" s="1"/>
  <c r="O171" i="2"/>
  <c r="O82" i="1"/>
  <c r="P83" i="1"/>
  <c r="M285" i="2"/>
  <c r="P285" i="2" s="1"/>
  <c r="M205" i="2"/>
  <c r="P205" i="2" s="1"/>
  <c r="O93" i="2" l="1"/>
  <c r="O170" i="2"/>
  <c r="O6" i="1"/>
  <c r="M140" i="1"/>
  <c r="M41" i="1"/>
  <c r="M37" i="1"/>
  <c r="M35" i="1" s="1"/>
  <c r="O6" i="2" l="1"/>
  <c r="M117" i="1"/>
  <c r="M66" i="1"/>
  <c r="M65" i="1" s="1"/>
  <c r="M64" i="1" s="1"/>
  <c r="M63" i="1" s="1"/>
  <c r="M62" i="1" s="1"/>
  <c r="M61" i="1" s="1"/>
  <c r="M60" i="1" s="1"/>
  <c r="M59" i="1" s="1"/>
  <c r="M34" i="1"/>
  <c r="M33" i="1" s="1"/>
  <c r="M13" i="1"/>
  <c r="M12" i="1" s="1"/>
  <c r="M11" i="1" s="1"/>
  <c r="M10" i="1" s="1"/>
  <c r="M9" i="1" s="1"/>
  <c r="M8" i="1" s="1"/>
  <c r="M7" i="1" s="1"/>
  <c r="M196" i="2" l="1"/>
  <c r="P196" i="2" s="1"/>
  <c r="M58" i="1" l="1"/>
  <c r="M270" i="2" l="1"/>
  <c r="P270" i="2" s="1"/>
  <c r="M273" i="2"/>
  <c r="P273" i="2" s="1"/>
  <c r="M119" i="1" l="1"/>
  <c r="M116" i="1"/>
  <c r="M118" i="1"/>
  <c r="M115" i="1" l="1"/>
  <c r="M81" i="1"/>
  <c r="M201" i="2" l="1"/>
  <c r="P201" i="2" s="1"/>
  <c r="M197" i="2" l="1"/>
  <c r="P197" i="2" s="1"/>
  <c r="M229" i="2" l="1"/>
  <c r="P229" i="2" s="1"/>
  <c r="M179" i="2"/>
  <c r="P179" i="2" s="1"/>
  <c r="M304" i="2" l="1"/>
  <c r="M299" i="2"/>
  <c r="P299" i="2" s="1"/>
  <c r="M295" i="2"/>
  <c r="P295" i="2" s="1"/>
  <c r="M293" i="2"/>
  <c r="P293" i="2" s="1"/>
  <c r="M298" i="2"/>
  <c r="M151" i="1"/>
  <c r="M150" i="1" s="1"/>
  <c r="M149" i="1" s="1"/>
  <c r="M148" i="1" s="1"/>
  <c r="M147" i="1" s="1"/>
  <c r="M141" i="1"/>
  <c r="M139" i="1" s="1"/>
  <c r="M138" i="1" s="1"/>
  <c r="M137" i="1" s="1"/>
  <c r="M136" i="1" s="1"/>
  <c r="M135" i="1" s="1"/>
  <c r="M134" i="1" s="1"/>
  <c r="M133" i="1" s="1"/>
  <c r="M132" i="1" s="1"/>
  <c r="M146" i="1" l="1"/>
  <c r="P147" i="1"/>
  <c r="M297" i="2"/>
  <c r="P297" i="2" s="1"/>
  <c r="P298" i="2"/>
  <c r="M303" i="2"/>
  <c r="P304" i="2"/>
  <c r="M207" i="2"/>
  <c r="P207" i="2" s="1"/>
  <c r="M193" i="2"/>
  <c r="P193" i="2" s="1"/>
  <c r="M252" i="2"/>
  <c r="P252" i="2" s="1"/>
  <c r="M110" i="2"/>
  <c r="P110" i="2" s="1"/>
  <c r="M80" i="1"/>
  <c r="M79" i="1"/>
  <c r="M78" i="1"/>
  <c r="M77" i="1"/>
  <c r="M118" i="2"/>
  <c r="P118" i="2" s="1"/>
  <c r="M113" i="2"/>
  <c r="P113" i="2" s="1"/>
  <c r="M115" i="2"/>
  <c r="P115" i="2" s="1"/>
  <c r="M106" i="2"/>
  <c r="P106" i="2" s="1"/>
  <c r="M116" i="2"/>
  <c r="P116" i="2" s="1"/>
  <c r="M108" i="2"/>
  <c r="P108" i="2" s="1"/>
  <c r="M104" i="2"/>
  <c r="P104" i="2" s="1"/>
  <c r="M145" i="1" l="1"/>
  <c r="P146" i="1"/>
  <c r="M302" i="2"/>
  <c r="P303" i="2"/>
  <c r="M102" i="2"/>
  <c r="P102" i="2" s="1"/>
  <c r="M144" i="1" l="1"/>
  <c r="P145" i="1"/>
  <c r="M301" i="2"/>
  <c r="P301" i="2" s="1"/>
  <c r="P302" i="2"/>
  <c r="M183" i="2"/>
  <c r="P183" i="2" s="1"/>
  <c r="M182" i="2"/>
  <c r="P182" i="2" s="1"/>
  <c r="M143" i="1" l="1"/>
  <c r="P143" i="1" s="1"/>
  <c r="P144" i="1"/>
  <c r="M221" i="2"/>
  <c r="P221" i="2" s="1"/>
  <c r="M220" i="2"/>
  <c r="M204" i="2"/>
  <c r="P204" i="2" s="1"/>
  <c r="M199" i="2"/>
  <c r="M185" i="2"/>
  <c r="P185" i="2" s="1"/>
  <c r="M198" i="2" l="1"/>
  <c r="P198" i="2" s="1"/>
  <c r="P199" i="2"/>
  <c r="M219" i="2"/>
  <c r="P219" i="2" s="1"/>
  <c r="P220" i="2"/>
  <c r="M272" i="2"/>
  <c r="M271" i="2" l="1"/>
  <c r="P271" i="2" s="1"/>
  <c r="P272" i="2"/>
  <c r="M114" i="1"/>
  <c r="M113" i="1" s="1"/>
  <c r="M112" i="1" s="1"/>
  <c r="M111" i="1" s="1"/>
  <c r="M110" i="1" s="1"/>
  <c r="M109" i="1" s="1"/>
  <c r="M108" i="1" s="1"/>
  <c r="M76" i="1" l="1"/>
  <c r="M42" i="1" l="1"/>
  <c r="M40" i="1" l="1"/>
  <c r="M39" i="1" s="1"/>
  <c r="M38" i="1" s="1"/>
  <c r="M32" i="1" s="1"/>
  <c r="M31" i="1" s="1"/>
  <c r="M30" i="1" s="1"/>
  <c r="M29" i="1" s="1"/>
  <c r="M28" i="1" s="1"/>
  <c r="M284" i="2"/>
  <c r="M57" i="1"/>
  <c r="M56" i="1" s="1"/>
  <c r="M55" i="1" s="1"/>
  <c r="M54" i="1" s="1"/>
  <c r="M53" i="1" s="1"/>
  <c r="M52" i="1" s="1"/>
  <c r="M283" i="2" l="1"/>
  <c r="P284" i="2"/>
  <c r="M44" i="1"/>
  <c r="M43" i="1" l="1"/>
  <c r="P43" i="1" s="1"/>
  <c r="P44" i="1"/>
  <c r="M282" i="2"/>
  <c r="P283" i="2"/>
  <c r="M260" i="2"/>
  <c r="M237" i="2"/>
  <c r="P237" i="2" s="1"/>
  <c r="M235" i="2"/>
  <c r="P235" i="2" s="1"/>
  <c r="M230" i="2"/>
  <c r="P230" i="2" s="1"/>
  <c r="M228" i="2"/>
  <c r="P228" i="2" s="1"/>
  <c r="M226" i="2"/>
  <c r="P226" i="2" s="1"/>
  <c r="M224" i="2"/>
  <c r="P224" i="2" s="1"/>
  <c r="M217" i="2"/>
  <c r="P217" i="2" s="1"/>
  <c r="M215" i="2"/>
  <c r="P215" i="2" s="1"/>
  <c r="M106" i="1"/>
  <c r="M105" i="1" s="1"/>
  <c r="M104" i="1" s="1"/>
  <c r="M103" i="1" s="1"/>
  <c r="M102" i="1" s="1"/>
  <c r="M101" i="1" s="1"/>
  <c r="M100" i="1" s="1"/>
  <c r="M98" i="1"/>
  <c r="M97" i="1" s="1"/>
  <c r="M96" i="1" s="1"/>
  <c r="M95" i="1" s="1"/>
  <c r="M94" i="1" s="1"/>
  <c r="M93" i="1" s="1"/>
  <c r="M92" i="1" s="1"/>
  <c r="M90" i="1"/>
  <c r="M89" i="1" s="1"/>
  <c r="M88" i="1" s="1"/>
  <c r="M87" i="1" s="1"/>
  <c r="M86" i="1" s="1"/>
  <c r="M85" i="1" s="1"/>
  <c r="M84" i="1" s="1"/>
  <c r="M281" i="2" l="1"/>
  <c r="P282" i="2"/>
  <c r="M259" i="2"/>
  <c r="P260" i="2"/>
  <c r="M83" i="1"/>
  <c r="M82" i="1" s="1"/>
  <c r="P82" i="1" s="1"/>
  <c r="M280" i="2" l="1"/>
  <c r="P281" i="2"/>
  <c r="M258" i="2"/>
  <c r="P259" i="2"/>
  <c r="M200" i="2"/>
  <c r="P200" i="2" s="1"/>
  <c r="M279" i="2" l="1"/>
  <c r="P280" i="2"/>
  <c r="M257" i="2"/>
  <c r="P258" i="2"/>
  <c r="M269" i="2"/>
  <c r="M195" i="2"/>
  <c r="P195" i="2" s="1"/>
  <c r="M184" i="2"/>
  <c r="P184" i="2" s="1"/>
  <c r="M178" i="2"/>
  <c r="P178" i="2" s="1"/>
  <c r="M168" i="2"/>
  <c r="P168" i="2" s="1"/>
  <c r="M166" i="2"/>
  <c r="P166" i="2" s="1"/>
  <c r="M164" i="2"/>
  <c r="P164" i="2" s="1"/>
  <c r="M162" i="2"/>
  <c r="P162" i="2" s="1"/>
  <c r="M160" i="2"/>
  <c r="M158" i="2"/>
  <c r="M149" i="2"/>
  <c r="P149" i="2" s="1"/>
  <c r="M141" i="2"/>
  <c r="P141" i="2" s="1"/>
  <c r="M133" i="2"/>
  <c r="P133" i="2" s="1"/>
  <c r="M131" i="2"/>
  <c r="P131" i="2" s="1"/>
  <c r="M129" i="2"/>
  <c r="P129" i="2" s="1"/>
  <c r="M127" i="2"/>
  <c r="P127" i="2" s="1"/>
  <c r="M125" i="2"/>
  <c r="P125" i="2" s="1"/>
  <c r="M117" i="2"/>
  <c r="P117" i="2" s="1"/>
  <c r="M112" i="2"/>
  <c r="P112" i="2" s="1"/>
  <c r="M105" i="2"/>
  <c r="P105" i="2" s="1"/>
  <c r="M103" i="2"/>
  <c r="P103" i="2" s="1"/>
  <c r="M101" i="2"/>
  <c r="P101" i="2" s="1"/>
  <c r="M91" i="2"/>
  <c r="P91" i="2" s="1"/>
  <c r="M107" i="2"/>
  <c r="P107" i="2" s="1"/>
  <c r="M70" i="2"/>
  <c r="M58" i="2"/>
  <c r="P58" i="2" s="1"/>
  <c r="M56" i="2"/>
  <c r="P56" i="2" s="1"/>
  <c r="M54" i="2"/>
  <c r="P54" i="2" s="1"/>
  <c r="M52" i="2"/>
  <c r="P52" i="2" s="1"/>
  <c r="M50" i="2"/>
  <c r="P50" i="2" s="1"/>
  <c r="M44" i="2"/>
  <c r="P44" i="2" s="1"/>
  <c r="M42" i="2"/>
  <c r="P42" i="2" s="1"/>
  <c r="M40" i="2"/>
  <c r="P40" i="2" s="1"/>
  <c r="M38" i="2"/>
  <c r="M35" i="2"/>
  <c r="M33" i="2"/>
  <c r="P33" i="2" s="1"/>
  <c r="M30" i="2"/>
  <c r="P30" i="2" s="1"/>
  <c r="M14" i="2"/>
  <c r="M18" i="2"/>
  <c r="P18" i="2" s="1"/>
  <c r="M16" i="2"/>
  <c r="P16" i="2" s="1"/>
  <c r="M20" i="2"/>
  <c r="P20" i="2" s="1"/>
  <c r="M75" i="1"/>
  <c r="M74" i="1" s="1"/>
  <c r="M73" i="1" s="1"/>
  <c r="M72" i="1" s="1"/>
  <c r="M71" i="1" s="1"/>
  <c r="M70" i="1" s="1"/>
  <c r="M69" i="1" s="1"/>
  <c r="M256" i="2" l="1"/>
  <c r="P257" i="2"/>
  <c r="M114" i="2"/>
  <c r="P114" i="2" s="1"/>
  <c r="P14" i="2"/>
  <c r="M47" i="2"/>
  <c r="P47" i="2" s="1"/>
  <c r="P38" i="2"/>
  <c r="M232" i="2"/>
  <c r="P158" i="2"/>
  <c r="M202" i="2"/>
  <c r="P202" i="2" s="1"/>
  <c r="P35" i="2"/>
  <c r="M66" i="2"/>
  <c r="P66" i="2" s="1"/>
  <c r="P70" i="2"/>
  <c r="M180" i="2"/>
  <c r="P180" i="2" s="1"/>
  <c r="P160" i="2"/>
  <c r="M268" i="2"/>
  <c r="P269" i="2"/>
  <c r="M278" i="2"/>
  <c r="P279" i="2"/>
  <c r="M177" i="2"/>
  <c r="P177" i="2" s="1"/>
  <c r="M192" i="2"/>
  <c r="M100" i="2"/>
  <c r="M65" i="2"/>
  <c r="P65" i="2" s="1"/>
  <c r="M68" i="1"/>
  <c r="M6" i="1" s="1"/>
  <c r="P6" i="1" s="1"/>
  <c r="M191" i="2" l="1"/>
  <c r="P192" i="2"/>
  <c r="M267" i="2"/>
  <c r="P268" i="2"/>
  <c r="M214" i="2"/>
  <c r="P214" i="2" s="1"/>
  <c r="P232" i="2"/>
  <c r="M99" i="2"/>
  <c r="P100" i="2"/>
  <c r="P278" i="2"/>
  <c r="M277" i="2"/>
  <c r="P277" i="2" s="1"/>
  <c r="M255" i="2"/>
  <c r="P256" i="2"/>
  <c r="M64" i="2"/>
  <c r="M176" i="2"/>
  <c r="M213" i="2" l="1"/>
  <c r="M212" i="2"/>
  <c r="P213" i="2"/>
  <c r="M175" i="2"/>
  <c r="P176" i="2"/>
  <c r="M254" i="2"/>
  <c r="P254" i="2" s="1"/>
  <c r="P255" i="2"/>
  <c r="M98" i="2"/>
  <c r="P99" i="2"/>
  <c r="M266" i="2"/>
  <c r="P267" i="2"/>
  <c r="M63" i="2"/>
  <c r="P64" i="2"/>
  <c r="M190" i="2"/>
  <c r="P191" i="2"/>
  <c r="M245" i="2"/>
  <c r="M292" i="2"/>
  <c r="M291" i="2" l="1"/>
  <c r="P292" i="2"/>
  <c r="M244" i="2"/>
  <c r="P245" i="2"/>
  <c r="M62" i="2"/>
  <c r="P63" i="2"/>
  <c r="M97" i="2"/>
  <c r="P98" i="2"/>
  <c r="M174" i="2"/>
  <c r="P175" i="2"/>
  <c r="M189" i="2"/>
  <c r="P190" i="2"/>
  <c r="M265" i="2"/>
  <c r="P266" i="2"/>
  <c r="M211" i="2"/>
  <c r="P212" i="2"/>
  <c r="M210" i="2" l="1"/>
  <c r="P211" i="2"/>
  <c r="M188" i="2"/>
  <c r="P189" i="2"/>
  <c r="M96" i="2"/>
  <c r="P97" i="2"/>
  <c r="M243" i="2"/>
  <c r="P244" i="2"/>
  <c r="M264" i="2"/>
  <c r="P265" i="2"/>
  <c r="M173" i="2"/>
  <c r="P174" i="2"/>
  <c r="M61" i="2"/>
  <c r="P62" i="2"/>
  <c r="M290" i="2"/>
  <c r="P291" i="2"/>
  <c r="M242" i="2" l="1"/>
  <c r="P243" i="2"/>
  <c r="M289" i="2"/>
  <c r="P290" i="2"/>
  <c r="M172" i="2"/>
  <c r="P173" i="2"/>
  <c r="M187" i="2"/>
  <c r="P188" i="2"/>
  <c r="M60" i="2"/>
  <c r="P60" i="2" s="1"/>
  <c r="P61" i="2"/>
  <c r="M263" i="2"/>
  <c r="P264" i="2"/>
  <c r="M95" i="2"/>
  <c r="P96" i="2"/>
  <c r="M209" i="2"/>
  <c r="P209" i="2" s="1"/>
  <c r="P210" i="2"/>
  <c r="M262" i="2" l="1"/>
  <c r="P262" i="2" s="1"/>
  <c r="P263" i="2"/>
  <c r="P187" i="2"/>
  <c r="M288" i="2"/>
  <c r="P289" i="2"/>
  <c r="M94" i="2"/>
  <c r="P95" i="2"/>
  <c r="M171" i="2"/>
  <c r="P171" i="2" s="1"/>
  <c r="P172" i="2"/>
  <c r="M241" i="2"/>
  <c r="P242" i="2"/>
  <c r="M93" i="2" l="1"/>
  <c r="P93" i="2" s="1"/>
  <c r="P94" i="2"/>
  <c r="M240" i="2"/>
  <c r="P241" i="2"/>
  <c r="M287" i="2"/>
  <c r="P288" i="2"/>
  <c r="M239" i="2" l="1"/>
  <c r="P240" i="2"/>
  <c r="M286" i="2"/>
  <c r="P286" i="2" s="1"/>
  <c r="P287" i="2"/>
  <c r="P239" i="2" l="1"/>
  <c r="M186" i="2"/>
  <c r="M170" i="2" l="1"/>
  <c r="P186" i="2"/>
  <c r="M6" i="2" l="1"/>
  <c r="P6" i="2" s="1"/>
  <c r="P170" i="2"/>
</calcChain>
</file>

<file path=xl/sharedStrings.xml><?xml version="1.0" encoding="utf-8"?>
<sst xmlns="http://schemas.openxmlformats.org/spreadsheetml/2006/main" count="5335" uniqueCount="462">
  <si>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</si>
  <si>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</si>
  <si>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</si>
  <si>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</si>
  <si>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</si>
  <si>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</si>
  <si>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</si>
  <si>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</si>
  <si>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</si>
  <si>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</si>
  <si>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</si>
  <si>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</si>
  <si>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</si>
  <si>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</si>
  <si>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</si>
  <si>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</si>
  <si>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</si>
  <si>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</si>
  <si>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</si>
  <si>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</si>
  <si>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</si>
  <si>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</si>
  <si>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</si>
  <si>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</si>
  <si>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</si>
  <si>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</si>
  <si>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Развитие топливно-энергетического комплекса и жилищно-коммунального хозяйства Брянской области (2014 - 2020 годы)</t>
  </si>
  <si>
    <t>Содействие реформированию жилищно-коммунального хозяйства, создание благоприятных условий проживания граждан</t>
  </si>
  <si>
    <t>0</t>
  </si>
  <si>
    <t>Департамент топливно-энергетического комплекса и жилищно-коммунального хозяйства Брянской области</t>
  </si>
  <si>
    <t>812</t>
  </si>
  <si>
    <t>Жилищно-коммунальное хозяйство</t>
  </si>
  <si>
    <t>05</t>
  </si>
  <si>
    <t>Коммунальное хозяйство</t>
  </si>
  <si>
    <t>02</t>
  </si>
  <si>
    <t>Бюджетные инвестиции в объекты капитальных вложений государственной собственности</t>
  </si>
  <si>
    <t>11260</t>
  </si>
  <si>
    <t>Капитальные вложения в объекты государственной (муниципальной) собственности</t>
  </si>
  <si>
    <t>466</t>
  </si>
  <si>
    <t>Реконструкция котельной по ул. Бурова, 2б в Бежицком районе г.Брянска</t>
  </si>
  <si>
    <t>МВт/км</t>
  </si>
  <si>
    <t>22/0,6</t>
  </si>
  <si>
    <t>Реконструкция котельной по ул. Ново-Советская, 103а с целью переключения потребителей от котельной по ул. Нахимова, 124 в Бежицком районе г. Брянска</t>
  </si>
  <si>
    <t>МВт</t>
  </si>
  <si>
    <t>Техническое перевооружение котельной по ул. Бежицкая, 315А в Бежицком районе г. Брянска</t>
  </si>
  <si>
    <t>4/0,7</t>
  </si>
  <si>
    <t>Реконструкция бойлерной по ул. Донбасская, 53а в Бежицком районе г.Брянска</t>
  </si>
  <si>
    <t>5,5/0,52</t>
  </si>
  <si>
    <t>Реконструкция котельной по пр-ту Станке Димитрова, 42 в Советском районе г. Брянска</t>
  </si>
  <si>
    <t>Реконструкция котельной по пр-ту Ст. Димитрова, 73 в Советском районе г. Брянска</t>
  </si>
  <si>
    <t>Техническое перевооружение котельной по пер. О. Кошевого, 41 в Фокинском районе г. Брянска</t>
  </si>
  <si>
    <t>Реконструкция котельной по пр-ту Московский, 86 в Фокинском районе г. Брянска</t>
  </si>
  <si>
    <t>Строительство БМК с целью ликвидации котельной по ул. Тепличная, 17а в п. Новые Дарковичи Брянского района Брянской области</t>
  </si>
  <si>
    <t>3/0,15</t>
  </si>
  <si>
    <t>Строительство БМК с целью ликвидации котельной № 8 по ул. Молодежная, 29 в д. Орменка Выгоничского района Брянской области</t>
  </si>
  <si>
    <t>0,4/0,45</t>
  </si>
  <si>
    <t>Строительство БМК с целью ликвидации котельной № 11 по ул. Центральная, 6 в с. Городец Выгоничского района Брянской области</t>
  </si>
  <si>
    <t>0,3/0,44</t>
  </si>
  <si>
    <t>Реконструкция котельной №4 по ул. Мира, 9а с целью переключения потребителей котельной №2 по ул.Ленина,30б в с.Жирятино Жирятинского района Брянской области</t>
  </si>
  <si>
    <t>1,5</t>
  </si>
  <si>
    <t>Строительство БМК с целью переключения потребителей котельной № 8 в д. Пеклино Дубровского района Брянской области</t>
  </si>
  <si>
    <t>0,6/0,5</t>
  </si>
  <si>
    <t>Развитие культуры и туризма Брянской области (2014 - 2020 годы)</t>
  </si>
  <si>
    <t>15</t>
  </si>
  <si>
    <t>Развитие инфраструктуры сферы культуры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</si>
  <si>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</si>
  <si>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</si>
  <si>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</si>
  <si>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</si>
  <si>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</si>
  <si>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01</t>
  </si>
  <si>
    <t>464</t>
  </si>
  <si>
    <t>Реконструкция музея-усадьбы А.К.Толстого. Брянская обл., Почепский р-н, с. Красный Рог</t>
  </si>
  <si>
    <t>куб.м</t>
  </si>
  <si>
    <t>3155,13</t>
  </si>
  <si>
    <t>819</t>
  </si>
  <si>
    <t>414</t>
  </si>
  <si>
    <t>Реконструкция театра кукол по ул. Пушкина, 12 в Володарском районе г. Брянска</t>
  </si>
  <si>
    <t>Развитие образования и науки Брянской области (2014 - 2020 годы)</t>
  </si>
  <si>
    <t>16</t>
  </si>
  <si>
    <t>Развитие инфраструктуры сферы образования</t>
  </si>
  <si>
    <t>14</t>
  </si>
  <si>
    <t>Образование</t>
  </si>
  <si>
    <t>07</t>
  </si>
  <si>
    <t>Дошкольное образование</t>
  </si>
  <si>
    <t>мест</t>
  </si>
  <si>
    <t>270</t>
  </si>
  <si>
    <t>Общее образование</t>
  </si>
  <si>
    <t>м2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</si>
  <si>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</si>
  <si>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17</t>
  </si>
  <si>
    <t>21</t>
  </si>
  <si>
    <t>департамент сельского хозяйства Брянской области</t>
  </si>
  <si>
    <t>817</t>
  </si>
  <si>
    <t>Национальная экономика</t>
  </si>
  <si>
    <t>04</t>
  </si>
  <si>
    <t>Сельское хозяйство и рыболовство</t>
  </si>
  <si>
    <t>Подпрограмма "Устойчивое развитие сельских территорий" (2017 - 2020 годы)</t>
  </si>
  <si>
    <t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</si>
  <si>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97</t>
  </si>
  <si>
    <t>Дорожное хозяйство (дорожные фонды)</t>
  </si>
  <si>
    <t>09</t>
  </si>
  <si>
    <t>Устойчивое развитие сельских территорий</t>
  </si>
  <si>
    <t>Реконструкция автомобильной дороги Воробейня - Рубча на участке км 0+000 - км 8+630 Жирятинского района Брянской области</t>
  </si>
  <si>
    <t>км</t>
  </si>
  <si>
    <t>Реконструкция автомобильной дороги Рогнедино-Снопот на участке км 2+530 - км 9+180 в Рогнединском районе Брянской области</t>
  </si>
  <si>
    <t>Реконструкция автомобильной дороги "Брянск-Новозыбков" - Красное на участке км 0+028 - км 1+013 Выгоничского района Брянской области</t>
  </si>
  <si>
    <t>Реконструкция автомобильной дороги подъезд к с. Любышь на участке км 0+000 - км 1+000 в Дятьковском районе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</si>
  <si>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</si>
  <si>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</si>
  <si>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Подпрограмма "Развитие социальной и инженерной инфраструктуры Брянской области" (2014 - 2020 годы)</t>
  </si>
  <si>
    <t>кВт</t>
  </si>
  <si>
    <t>Подпрограмма "Автомобильные дороги" (2014 - 2020 годы)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</si>
  <si>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</si>
  <si>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Развитие и совершенствование сети автомобильных дорог регионального значения общего пользования</t>
  </si>
  <si>
    <t>16140</t>
  </si>
  <si>
    <t>Реконструкция автомобильной дороги Унеча-Сураж на участке км 17+970 - км 25+060 в Суражском районе Брянской области (2 пусковой комплекс км 21+970-км 25+060)</t>
  </si>
  <si>
    <t>3,090</t>
  </si>
  <si>
    <t>Социальная и демографическая политика Брянской области (2014 - 2020 годы)</t>
  </si>
  <si>
    <t>Модернизация сети и повышение эффективности работы учреждений социального обслуживания населения</t>
  </si>
  <si>
    <t>Социальная политика</t>
  </si>
  <si>
    <t>Социальное обслуживание населения</t>
  </si>
  <si>
    <t>Государственное стационарное учреждение социального обслуживания системы социальной защиты населения "Жуковский дом-интернат для престарелых и инвалидов" г.Жуковка (очистные сооружения)</t>
  </si>
  <si>
    <t>м3/сут</t>
  </si>
  <si>
    <t>100</t>
  </si>
  <si>
    <t>150</t>
  </si>
  <si>
    <t>Развитие физической культуры и спорта Брянской области (2014 - 2020 годы)</t>
  </si>
  <si>
    <t>25</t>
  </si>
  <si>
    <t>Развитие инфраструктуры сферы физической культуры и спорта</t>
  </si>
  <si>
    <t>Физическая культура и спорт</t>
  </si>
  <si>
    <t>Физическая культура</t>
  </si>
  <si>
    <t>Бассейн по ул. 2-я Мичурина в Володарском районе в г.Брянске</t>
  </si>
  <si>
    <t>чел. в смену</t>
  </si>
  <si>
    <t>48</t>
  </si>
  <si>
    <t>Массовый спорт</t>
  </si>
  <si>
    <t>R4950</t>
  </si>
  <si>
    <t>Реконструкция стадиона "Десна" в Бежицком районе, г. Брянск (в том числе 1 этап реконструкции)</t>
  </si>
  <si>
    <t>7691,78</t>
  </si>
  <si>
    <t>Развитие промышленности, транспорта и связи Брянской области (2014 - 2020 годы)</t>
  </si>
  <si>
    <t>37</t>
  </si>
  <si>
    <t>Подпрограмма "Развитие международного аэропорта "Брянск" (2017 - 2019 годы)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</si>
  <si>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</si>
  <si>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</si>
  <si>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</si>
  <si>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</si>
  <si>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Транспорт</t>
  </si>
  <si>
    <t>Реконструкция аэропортового компекса (г. Брянск) (ПИР)</t>
  </si>
  <si>
    <t>Охрана окружающей среды, воспроизводство и использование природных ресурсов Брянской области (2014 - 2020 годы)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</si>
  <si>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</si>
  <si>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</si>
  <si>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</si>
  <si>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</si>
  <si>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</si>
  <si>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</si>
  <si>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</si>
  <si>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</si>
  <si>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522</t>
  </si>
  <si>
    <t>Реконструкция очистных сооружений в г. Стародуб</t>
  </si>
  <si>
    <t>куб. м/сут.</t>
  </si>
  <si>
    <t>3600</t>
  </si>
  <si>
    <t>га</t>
  </si>
  <si>
    <t>Подпрограмма "Чистая вода" (2015 - 2020 годы)</t>
  </si>
  <si>
    <t>Осуществление строительства и реконструкции систем водоснабжения для населенных пунктов Брянской области</t>
  </si>
  <si>
    <t>41</t>
  </si>
  <si>
    <t>Софинансирование объектов капитальных вложений муниципальной собственности</t>
  </si>
  <si>
    <t>11270</t>
  </si>
  <si>
    <t>Реконструкция водопроводных сетей по ул. Советской в с. Новые Бобовичи Новозыбковского района Брянской области</t>
  </si>
  <si>
    <t>сети км</t>
  </si>
  <si>
    <t>0,411</t>
  </si>
  <si>
    <t>Реконструкция водопроводных сетей по ул. Центральная в с. Шеломы Новозыбковского района Брянской области</t>
  </si>
  <si>
    <t>Выгоничский муниципальный район</t>
  </si>
  <si>
    <t>Реконструкция водозаборного узла в н.п. Городец Выгоничского района</t>
  </si>
  <si>
    <t>скважина</t>
  </si>
  <si>
    <t>Гордеевский муниципальный район</t>
  </si>
  <si>
    <t>Реконструкция водонапорной башни п. Мирный Гордеевского района</t>
  </si>
  <si>
    <t>водонап. башня</t>
  </si>
  <si>
    <t>Реконструкция сетей водоснабжения н.п.Староновицкая Гордеевского района</t>
  </si>
  <si>
    <t>водонап. башня, сети км</t>
  </si>
  <si>
    <t>1; 4,385</t>
  </si>
  <si>
    <t>Жуковский муниципальный район</t>
  </si>
  <si>
    <t>Строительство системы водоснабжения пос. Олсуфьево Жуковского района</t>
  </si>
  <si>
    <t>скважина, подземная н</t>
  </si>
  <si>
    <t>1; 1</t>
  </si>
  <si>
    <t>Клинцовский муниципальный район</t>
  </si>
  <si>
    <t>Строительство системы водоснабжения в н.п. Вьюнки Клинцовского района</t>
  </si>
  <si>
    <t>сети км, скважина, наземная на</t>
  </si>
  <si>
    <t>3,0; 1; 1</t>
  </si>
  <si>
    <t>Погарский муниципальный район</t>
  </si>
  <si>
    <t>Строительство системы водоснабжения с. Лобки Погарского района</t>
  </si>
  <si>
    <t>Стародубский муниципальный район</t>
  </si>
  <si>
    <t>Строительство водонапорной башни в с. Степок Стародубского района</t>
  </si>
  <si>
    <t>1,00</t>
  </si>
  <si>
    <t>Строительство водопроводной сети по ул. Октябрьская с. Воронок Стародубского района</t>
  </si>
  <si>
    <t>1,20</t>
  </si>
  <si>
    <t>Трубчевский муниципальный район</t>
  </si>
  <si>
    <t>Реконструкция артезианской скважины с подземной насосной станцией, дебит 25 м3/час на водозаборе д. Городцы Трубчевского района</t>
  </si>
  <si>
    <t>Строительство водонапорной башни и сетей водоснабжения в д. Красное Трубчевского района</t>
  </si>
  <si>
    <t>водонапорная башня, сети км</t>
  </si>
  <si>
    <t>1;1</t>
  </si>
  <si>
    <t>Реконструкция водопровода по ул.Советская пгт Белая Березка Трубчевского района (1 очередь)</t>
  </si>
  <si>
    <t>2,2</t>
  </si>
  <si>
    <t>Унечский муниципальный район</t>
  </si>
  <si>
    <t>Строительство централизованного водоснабжения залинейной части города Унеча Унечского района Брянской области (2 очередь)</t>
  </si>
  <si>
    <t>сети км,скваж.,нас.ст.,вод.баш</t>
  </si>
  <si>
    <t>4; 1; 1; 1</t>
  </si>
  <si>
    <t>город Брянск</t>
  </si>
  <si>
    <t>Строительство водопроводных сетей микрорайона "Ковшовка" г.Брянска (2 этап)</t>
  </si>
  <si>
    <t>5,5</t>
  </si>
  <si>
    <t>город Фокино</t>
  </si>
  <si>
    <t>Строительство артезианской скважины в городе Фокино Брянской области</t>
  </si>
  <si>
    <t>город Сельцо</t>
  </si>
  <si>
    <t>Строительство артезианской скважины в городе Сельцо</t>
  </si>
  <si>
    <t>Комаричский муниципальный район</t>
  </si>
  <si>
    <t>Детский сад на 75 мест в п. Лопандино Комаричского района Брянской области</t>
  </si>
  <si>
    <t>75</t>
  </si>
  <si>
    <t>Почепский муниципальный район</t>
  </si>
  <si>
    <t>город Новозыбков</t>
  </si>
  <si>
    <t>Пристройка к школе №3 г.Новозыбков</t>
  </si>
  <si>
    <t>437,9</t>
  </si>
  <si>
    <t>Развитие газификации в сельской местности</t>
  </si>
  <si>
    <t>91</t>
  </si>
  <si>
    <t>Брасовский муниципальный район</t>
  </si>
  <si>
    <t>4,33</t>
  </si>
  <si>
    <t>Карачевский муниципальный район</t>
  </si>
  <si>
    <t>2,274</t>
  </si>
  <si>
    <t>Клетнянский муниципальный район</t>
  </si>
  <si>
    <t>Газификация н.п. Соловьяновка Клетнянского района Брянской области</t>
  </si>
  <si>
    <t>0,946</t>
  </si>
  <si>
    <t>Мглинский муниципальный район</t>
  </si>
  <si>
    <t>Газификация н.п.Молодьково Мглинского района Брянской области</t>
  </si>
  <si>
    <t>0,235</t>
  </si>
  <si>
    <t>Газификация с.Галенск Стародубского района Брянской области</t>
  </si>
  <si>
    <t>2,300</t>
  </si>
  <si>
    <t>Суражский муниципальный район</t>
  </si>
  <si>
    <t>Газификация н.п. Садовая Суражского района</t>
  </si>
  <si>
    <t>4,452</t>
  </si>
  <si>
    <t>Газификация н.п. Макарзно ул.Луговая Трубчевского района Брянской области</t>
  </si>
  <si>
    <t>0,567</t>
  </si>
  <si>
    <t>Газификация н.п. Шуклино Трубчевского района</t>
  </si>
  <si>
    <t>3,511</t>
  </si>
  <si>
    <t>Газификация ул.Луговая н.п.Селец Трубчевского района Брянской области</t>
  </si>
  <si>
    <t>0,537</t>
  </si>
  <si>
    <t>Развитие водоснабжения в сельской местности</t>
  </si>
  <si>
    <t>92</t>
  </si>
  <si>
    <t>Водоснабжение н.п. Стругова Буда Гордеевского района Брянской области (1 очередь строительства)</t>
  </si>
  <si>
    <t>Дятьковский муниципальный район</t>
  </si>
  <si>
    <t>1,21</t>
  </si>
  <si>
    <t>Реконструкция водоснабжения н.п. Лутна Клетнянского района Брянской области (1 очередь строительства)</t>
  </si>
  <si>
    <t>5,190</t>
  </si>
  <si>
    <t>Водоснабжение н.п.Влазовичи Суражского района Брянской области (3 очередь строительства)</t>
  </si>
  <si>
    <t>Развитие сети учреждений культурно - досугового типа</t>
  </si>
  <si>
    <t>93</t>
  </si>
  <si>
    <t>Сельский Дом культуры на 200 мест в п.Погребы Брасовского района</t>
  </si>
  <si>
    <t>200</t>
  </si>
  <si>
    <t>Реализация проектов комплексного обустройства площадок под компактную жилищную застройку в сельской местности</t>
  </si>
  <si>
    <t>94</t>
  </si>
  <si>
    <t>Электроснабжение микрорайона комплексной жилой застройки в н.п. Меленск Стародубского района Брянской области (II этап)</t>
  </si>
  <si>
    <t>Километр</t>
  </si>
  <si>
    <t>3,3</t>
  </si>
  <si>
    <t>Строительство автомобильных дорог в микрорайоне комплексной жилой застройки в н.п.Меленск Стародубского района Брянской области</t>
  </si>
  <si>
    <t>1,992</t>
  </si>
  <si>
    <t>Строительство автомобильной дороги Подъезд к ферме ООО "Дружба" от съезда влево на км 184+100 автомобильной дороги Брянск-Смоленск в Жуковском районе Брянской области</t>
  </si>
  <si>
    <t>Красногорский муниципальный район</t>
  </si>
  <si>
    <t>Строительство автомобильной дороги Подъезд к МТФ № 1 в н.п. Перелазы от автомобильной дороги Перелазы - Зеленая Дубрава на км 0+320 в Красногорском районе Брянской области</t>
  </si>
  <si>
    <t>Севский муниципальный район</t>
  </si>
  <si>
    <t>Строительство автомобильной дороги Подъезд к МТФ "Шведчики" на км 27+000 автомобильной дороги Комаричи-Севск в Севском районе Брянской области</t>
  </si>
  <si>
    <t>Суземский муниципальный район</t>
  </si>
  <si>
    <t>Строительство автомобильной дороги "Суземка-Трубчевск"-Холмецкий Хутор"-пост Нерусса в Суземском районе Брянской области</t>
  </si>
  <si>
    <t>Строительство автомобильной дороги Подъезд к МТФ колхоза "Серп и Молот" в н.п.Влазовичи на км 0+150 автомобильной дороги Влазовичи-Васильевка в Суражском районе Брянской области</t>
  </si>
  <si>
    <t>Строительство автомобильной дороги "Унеча - ст.Рассуха - Лизогубовка" - Трудовик в Унечском районе Брянской области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</si>
  <si>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</si>
  <si>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2,335</t>
  </si>
  <si>
    <t>Новозыбковский муниципальный район</t>
  </si>
  <si>
    <t>3,805</t>
  </si>
  <si>
    <t>Брянский муниципальный район</t>
  </si>
  <si>
    <t>Жирятинский муниципальный район</t>
  </si>
  <si>
    <t>Газификация д.Павловичи Жирятинского района Брянской области</t>
  </si>
  <si>
    <t>1,700</t>
  </si>
  <si>
    <t>Газификация с.Клинок  Жирятинского района Брянской области</t>
  </si>
  <si>
    <t>Водоснабжение н.п. Неготино Жуковского района Брянской области</t>
  </si>
  <si>
    <t>Строительство водонапорной башни в н.п. Бережок Карачевского района</t>
  </si>
  <si>
    <t>Газификация д.Цинка  Мглинского  района Брянской области</t>
  </si>
  <si>
    <t>0,412</t>
  </si>
  <si>
    <t>Навлинский муниципальный район</t>
  </si>
  <si>
    <t>Водоснабжение н.п. Синезерки Навлинского района Брянской области (1 очередь строительства)</t>
  </si>
  <si>
    <t>5,862</t>
  </si>
  <si>
    <t>256</t>
  </si>
  <si>
    <t>1,02</t>
  </si>
  <si>
    <t>Водоснабжение н.п. Хвощевка Севского района Брянской области</t>
  </si>
  <si>
    <t>1,62</t>
  </si>
  <si>
    <t>Водозаборное сооружение в н.п. Дохновичи Стародубского района Брянской области</t>
  </si>
  <si>
    <t>Реконструкция водоснабжения н.п.Андреевка Суражского района Брянской области (1 очередь строительства)</t>
  </si>
  <si>
    <t>3,86</t>
  </si>
  <si>
    <t>Реконструкция водоснабжения н.п.Косичи Суражского района Брянской области (1 очередь строительства)</t>
  </si>
  <si>
    <t>Водоснабжение н.п. Селец Трубчевского района Брянской области (1 очередь строительства)</t>
  </si>
  <si>
    <t>Развитие и совершенствование сети автомобильных дорог местного значения общего пользования</t>
  </si>
  <si>
    <t>16160</t>
  </si>
  <si>
    <t>Строительство примыкания на км 130+370 (справа) автомобильной дороги общего пользования федерального значения Р-120 "Орел-Брянск-Смоленск - граница с республикой Белоруссия, Юго-Западный обход г. Смоленска."</t>
  </si>
  <si>
    <t>Реконструкция Первомайского моста через р. Десна в Бежицком районе г. Брянска (2 пусковой комплекс)</t>
  </si>
  <si>
    <t>Строительство автомобильной дороги - защитной дамбы Брянск 1 - Брянск 2 (1 этап)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</si>
  <si>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</si>
  <si>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(2016 - 2025 годы)</t>
  </si>
  <si>
    <t>20</t>
  </si>
  <si>
    <t>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50 процентов и выше</t>
  </si>
  <si>
    <t>Создание новых мест в общеобразовательных организациях</t>
  </si>
  <si>
    <t>R5200</t>
  </si>
  <si>
    <t>Пристройка к школе № 59 в Советском районе г. Брянска</t>
  </si>
  <si>
    <t>Реконструкция муниципального стадиона "Снежеть" в г.Карачеве Брянской области. Первая очередь строительства (достройка)</t>
  </si>
  <si>
    <t>2000</t>
  </si>
  <si>
    <t>Здание раздевалок для стадиона в п. Белая Березка Трубчевского района Брянской области</t>
  </si>
  <si>
    <t>Физкультурно-оздоровительный комплекс, г.Сураж</t>
  </si>
  <si>
    <t>Развитие здравоохранения Брянской области (2014 - 2020 годы)</t>
  </si>
  <si>
    <t>Развитие инфраструктуры сферы здравоохранения</t>
  </si>
  <si>
    <t>18</t>
  </si>
  <si>
    <t>Здравоохранение</t>
  </si>
  <si>
    <t>Стационарная медицинская помощь</t>
  </si>
  <si>
    <t>Среднее профессиональное образование</t>
  </si>
  <si>
    <t>Спортивный зал ГОУ СПО "Новозыбковский профессионально-педагогический колледж" в г. Новозыбков Брянской области</t>
  </si>
  <si>
    <t>Климовский муниципальный район</t>
  </si>
  <si>
    <t>Строительство наружной канализации в н.п. Владимировка Комаричского района Брянской области</t>
  </si>
  <si>
    <t>0,966</t>
  </si>
  <si>
    <t>Бассейн спорткомплекса в п.г.т. Климово Брянской области</t>
  </si>
  <si>
    <t>город Стародуб</t>
  </si>
  <si>
    <t>Белоберезковское городское поселение Трубчевского муниципального района</t>
  </si>
  <si>
    <t>Меленское сельское поселение Стародубского района</t>
  </si>
  <si>
    <t>Нераспределенный резерв</t>
  </si>
  <si>
    <t>кв.м.</t>
  </si>
  <si>
    <t>уч. мест</t>
  </si>
  <si>
    <t>Строительство систем газоснабжения для населенных пунктов Брянской области</t>
  </si>
  <si>
    <t>Строительство систем водоснабжения для населенных пунктов Брянской области</t>
  </si>
  <si>
    <t>Перевод отопления учреждений и организаций социально-культурной сферы на природный газ</t>
  </si>
  <si>
    <t>Модернизация объектов коммунальной инфраструктуры</t>
  </si>
  <si>
    <t>п.м.</t>
  </si>
  <si>
    <t>башня</t>
  </si>
  <si>
    <t>R5670</t>
  </si>
  <si>
    <t>Государственный заказчик: Государственное унитарное предприятие "Брянсккоммунэнерго"</t>
  </si>
  <si>
    <t>Государственный заказчик: Государственное Казенное Учреждение "Управление капитального строительства Брянской области"</t>
  </si>
  <si>
    <t>Департамент строительства Брянской области</t>
  </si>
  <si>
    <t>Государственный заказчик: Казенное учреждение "Управление автомобильных дорог Брянской области"</t>
  </si>
  <si>
    <t>Субсидии на софинансирование капитальных вложений в объекты государственной (муниципальной) собственности</t>
  </si>
  <si>
    <t>Государственный заказчик: Государственное бюджетное учреждение культуры "Брянский государственный краеведческий музей"</t>
  </si>
  <si>
    <t>Газификация ФАП в н.п. Хотьяновка Трубчевского района Брянской области</t>
  </si>
  <si>
    <t>Газификация улицы Калинина в городе Мглине Брянской области</t>
  </si>
  <si>
    <t>Газификация с.Глинное Навлинского района Брянской области</t>
  </si>
  <si>
    <t>Самотечный канализационный коллектор №5А из железобетонных труб Ø1200 в Советском районе г. Брянска. Участок от канализационного колодца у Памятника летчикам, по территории кладбища, складов, предприятий, дачных участков, ул. Спартаковской до ул. Урицкого. Реконструкция</t>
  </si>
  <si>
    <t>Погребское сельское поселение Брасовского муниципального района</t>
  </si>
  <si>
    <t>Водопроводные сети по ул. Калиновка в с. Красный Рог Краснорогского сельского поселения Почепского района Брянской области</t>
  </si>
  <si>
    <t>департамент строительства Брянской области</t>
  </si>
  <si>
    <t>пос. в смену</t>
  </si>
  <si>
    <t>250</t>
  </si>
  <si>
    <t>2019</t>
  </si>
  <si>
    <t>2018</t>
  </si>
  <si>
    <t>Амбулаторная помощь</t>
  </si>
  <si>
    <t>Подпрограмма "Стимулирование развития жилищного строительства в Брянской области" (2017 - 2020 годы)</t>
  </si>
  <si>
    <t>Реализация мероприятий по стимулированию развития жилищного строительства в Брянской области</t>
  </si>
  <si>
    <t>1А</t>
  </si>
  <si>
    <t>Мероприятия по стимулированию программ развития жилищного строительства субъектов Российской Федерации</t>
  </si>
  <si>
    <t>R0210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</si>
  <si>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</si>
  <si>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Физкультурно-оздоровительный комплекс п.г.т. Комаричи (1 этап)</t>
  </si>
  <si>
    <t>чел/см</t>
  </si>
  <si>
    <t>40</t>
  </si>
  <si>
    <t>Дворец единоборств в Советском районе г.Брянска</t>
  </si>
  <si>
    <t>Карачевское городское поселение</t>
  </si>
  <si>
    <t>Белоберезковское городское поселение</t>
  </si>
  <si>
    <t>157,36</t>
  </si>
  <si>
    <t>Строительство полигона ТБО в пгт. Выгоничи (I очередь)</t>
  </si>
  <si>
    <t>Строительство полигона ТБО в пгт.Красная Гора (I очередь)</t>
  </si>
  <si>
    <t>Строительство полигона ТБО в пгт. Погар (I очередь)</t>
  </si>
  <si>
    <t>Реконструкция здания патологоанатомического корпуса под микробиологическую лабораторию ГАУЗ "Брянская городская больница №1" по адресу: г.Брянск, ул.Камозина, д.11</t>
  </si>
  <si>
    <t>Итого</t>
  </si>
  <si>
    <t>Отделение поликлиники на 150 посещений в смену ГБУЗ "Брянская ЦРБ" в н.п. Супонево Брянского района Брянской области</t>
  </si>
  <si>
    <t>Детский сад-ясли в микрорайоне по ул.Флотской в Бежицком районе г.Брянска (корректировка)</t>
  </si>
  <si>
    <t>Детский сад-ясли на 270 мест на территории бывшего аэропорта в Советском районе г. Брянска (корректировка)</t>
  </si>
  <si>
    <t>Строительство автомобильной дороги Эдазия-Красный Бор в Жуковском районе Брянской области</t>
  </si>
  <si>
    <t>Строительство канализационных сетей н.п. Комаричи (1 очередь строительства) (2 этап)</t>
  </si>
  <si>
    <t>Строительство водоснабжения в н.п. Ивановка Брянского района Брянской области</t>
  </si>
  <si>
    <t>Детская поликлиника на 250 посещений в смену в Фокинском районе г.Брянска</t>
  </si>
  <si>
    <t>Газификация н.п.Упрусы Жуковского района</t>
  </si>
  <si>
    <t>Детский сад г. Стародуб Брянской области</t>
  </si>
  <si>
    <t>Строительство водозаборного сооружения с наземной насосной станцией в с. Внуковичи Новозыбковского района Брянской области</t>
  </si>
  <si>
    <t>Строительство водозаборного сооружения с наземной насосной станцией в с. Новое Место Новозыбковского района Брянской области</t>
  </si>
  <si>
    <t>Строительство водозаборного сооружения с наземной насосной станцией в с. Новые Бобовичи Новозыбковского района Брянской области</t>
  </si>
  <si>
    <t>Реконструкция мостового перехода через р.Десна на км 6+681 автомобильной дороги "Брянск-Смоленск"-Жуковка в Жуковском районе Брянской области</t>
  </si>
  <si>
    <t>Строительство спального корпуса на 120 мест и банно-прачечного комбината Дубровского дома-интерната для умственно-отсталых детей (реконструкция корпуса №3)</t>
  </si>
  <si>
    <t>Строительство здания столовой Трубчевского психоневрологического интерната в н.п.Кветунь Трубчевского района</t>
  </si>
  <si>
    <t>Наружные водопроводные сети 2-й очереди района индивидуальных жилых домов в 116 квартале в г.Новозыбков Брянской области</t>
  </si>
  <si>
    <t>Строительство автодороги по ул.Романа Брянского на участке между ул. Авиационной и ул. Брянского Фронта в Советском районе города Брянска (2 этап)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</si>
  <si>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(1 этап)</t>
  </si>
  <si>
    <t>Реконструкция автомобильной дороги "Брянск-Новозыбков"-Мглин на участке км 30+450 - км 46+040 в Мглинском районе Брянской области (ПИР)</t>
  </si>
  <si>
    <t>Газификация котельной для школы и детского сада в н.п. Витемля Погарского района Брянской области</t>
  </si>
  <si>
    <t>Газификация н.п. Коробовщина Стародубского района Брянской области</t>
  </si>
  <si>
    <t>в том числе кредиторская задолженность за работы, выполненные в 2017 году</t>
  </si>
  <si>
    <t>Унечское городское поселение Унечского муниципального района</t>
  </si>
  <si>
    <t>Человек</t>
  </si>
  <si>
    <t>Реконструкция водоснабжения н.п. Грибовы Дворы Карачевского района</t>
  </si>
  <si>
    <t>Водозаборное сооружение н.п. Березина Унечского района Брянской области</t>
  </si>
  <si>
    <t>Газификация д.Дягово Почепского  района Брянской области</t>
  </si>
  <si>
    <t>Газификация участка №8 ГУП ОНО ОПХ "Черемушки" д. Дубровка, Брянского района, Брянской области (1-ая очередь застройки) (ПИР)</t>
  </si>
  <si>
    <t>Водоснабжение участка №8 ГУП ОНО ОПХ "Черемушки" д. Дубровка, Брянского района, Брянской области (1-ая очередь застройки) (ПИР)</t>
  </si>
  <si>
    <t>Газификация ул.Павших Героев н.п.Хотеева Брасовского района Брянской области</t>
  </si>
  <si>
    <t>Климовское городское поселение</t>
  </si>
  <si>
    <t>Строительство канализационной насосной станции для ФОК в р.п. Климово Брянской области</t>
  </si>
  <si>
    <t>Газопровод низкого давления по ул. Советская д. Волкова Карачевского района Брянской области</t>
  </si>
  <si>
    <t>Строительство водоснабжения в н.п.Доманово Дятьковского района Брянской области (2 очередь строительства)</t>
  </si>
  <si>
    <t>Газификация ул. Октябрьская и пер. Заречный в н.п. Писаревка Унечского района Брянской области</t>
  </si>
  <si>
    <t>Водоснабжение н.п. Красное Брасовского района Брянской области (I очередь строительства)</t>
  </si>
  <si>
    <t>Строительство автомобильной дороги Чаусы - Сопычи в Погарском районе Брянской области</t>
  </si>
  <si>
    <t>Строительство объекта "Автодорога по ул. Советской (от ул.Крахмалева до ул. Объездной) в Советском районе г.Брянска"</t>
  </si>
  <si>
    <t>Cоздание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</si>
  <si>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Cоздание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</si>
  <si>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Детский сад на 135 мест, в том числе 80 мест для детей в возрасте от двух месяцев до трех лет в г.Сураже</t>
  </si>
  <si>
    <t>Пристройка для размещения групп раннего возраста к детскому саду №111 "Гнёздышко" в Советском районе г. Брянска</t>
  </si>
  <si>
    <t>Пристройка для размещения групп раннего возраста к детскому саду № 74 "Рябинка" в Советском районе г. Брянска</t>
  </si>
  <si>
    <t>Пристройка для размещения групп раннего возраста к детскому саду № 158 "Капелька" в Бежицком районе г. Брянска</t>
  </si>
  <si>
    <t>Пристройка для размещения групп раннего возраста к детскому саду № 129 "Подсолнушек" в Советском районе г. Брянска</t>
  </si>
  <si>
    <t>Пристройка для размещения групп раннего возраста к детскому саду № 112 "Лисичка" в Володарском районе г. Брянска</t>
  </si>
  <si>
    <t>Пристройка для размещения групп раннего возраста к детскому саду № 53 "Зелёный огонёк" в Советском районе г. Брянска</t>
  </si>
  <si>
    <t>Иные межбюджетные трансферты</t>
  </si>
  <si>
    <t>Детский сад на 35 мест в с.Дмитрово Почепского района Брянской области</t>
  </si>
  <si>
    <t>Строительство автомобильной дороги Урицкий-Козелкино в Брянском районе Брянской области. (1 этап)</t>
  </si>
  <si>
    <t>Строительство моста через реку Десна на км 1+250 автомобильной дороги Подъезд к д. Сельцо в Брянском районе Брянской области</t>
  </si>
  <si>
    <t>Строительство объекта "Автодорога по ул. Советской (от ул.Крахмалева до ул. Объездной) в Советском районе г.Брянска</t>
  </si>
  <si>
    <t>Патологоанатомический корпус. ГБУЗ "Новозыбковская ЦРБ"</t>
  </si>
  <si>
    <t>Газификация ул. Северной в д. Калинки Суражского района</t>
  </si>
  <si>
    <t>Детский сад в микрорайоне "Мегаполис – парк" п. Путевка Брянского района на 135 мест, из них 80 мест для детей от двух месяцев до трех лет</t>
  </si>
  <si>
    <t>Детский сад по ул. Романа Брянского в Советском районе г. Брянска</t>
  </si>
  <si>
    <t>Детский сад по ул. Новозыбковской в Фокинском районе г. Брянска</t>
  </si>
  <si>
    <t>Пристройка для размещения групп раннего возраста к детскому саду № 155 "Светлячок" в Бежицком районе г. Брянска</t>
  </si>
  <si>
    <t>Напорный канализационный коллектор (2 нитки д=600 мм) от КНС "Ждановская" до КОС. Участок от камеры переключения напротив жилого дома № 10/5 по пр. Московскому до пр. Западного в Фокинском районе г. Брянска</t>
  </si>
  <si>
    <t>Камера переключения по ул. Объездной и напорные канализационные коллектора для переключения части стоков Бежицкого района в существующий канализационный коллектор по ул. Советской, диаметром 800 мм в Советском районе города Брянска</t>
  </si>
  <si>
    <t>Напорный коллектор (2 нитки д=500 мм) в Советском районе г. Брянска. Участок от КНС 5-го микрорайона до жилого дома № 20-а по ул. Брянского Фронта</t>
  </si>
  <si>
    <t>Самотечный канализационный коллектор №1 из железобетонных труб Ø700-900 мм в Бежицком районе г. Брянска. Участок от ул. Дружбы до ГКНС-4</t>
  </si>
  <si>
    <t>Самотечный канализационный коллектор №3 из железобетонных труб Ø800-1200 мм в Бежицком районе г. Брянска. Участок от ул. Почтовой до ГКНС-4</t>
  </si>
  <si>
    <t>Наименование муниципального образования; объекта</t>
  </si>
  <si>
    <t>Наименование государственного заказчика; объекта</t>
  </si>
  <si>
    <t>Наименование объекта</t>
  </si>
  <si>
    <t>Федеральный бюджет</t>
  </si>
  <si>
    <t>Областной бюджет</t>
  </si>
  <si>
    <t>Лимит капитальных вложений, всего</t>
  </si>
  <si>
    <t>в том числе:</t>
  </si>
  <si>
    <t>Изменения (+/-)</t>
  </si>
  <si>
    <t>К утверждению</t>
  </si>
  <si>
    <t>Утверждено на 2019 год</t>
  </si>
  <si>
    <t>Утверждено на 2018 год</t>
  </si>
  <si>
    <t>Реконструкция водонапорной башни с водопроводными сетями в н.п. Песочня Песоченского сельского поселения Карачевского района</t>
  </si>
  <si>
    <t>2021</t>
  </si>
  <si>
    <t>Строительство моста через реку Десна на км 1+250 автомобильной дороги Подъезд к д. Сельцо в Брянском районе Брянской области (ПИР)</t>
  </si>
  <si>
    <t>6,250</t>
  </si>
  <si>
    <t>Строительство автостоянки по адресу Брянский район, с. Октябрьское, ул. Авиаторов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</si>
  <si>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январь- июнь 2018 года</t>
  </si>
  <si>
    <t>Приложение 1</t>
  </si>
  <si>
    <t>Освоено</t>
  </si>
  <si>
    <t>Исполнено</t>
  </si>
  <si>
    <t>Процент исполнения</t>
  </si>
  <si>
    <t>Приложение 2</t>
  </si>
  <si>
    <t>Отчет об исполнении перечня объектов бюджетных инвестиций муниципальной  собственности региональной адресной инвестиционной программы за январь- июнь 2018 года</t>
  </si>
  <si>
    <t>Директор департамента строительства Брянской области</t>
  </si>
  <si>
    <t>Г.Н. Солодун</t>
  </si>
  <si>
    <t>Исп. Н.Н. Лебель</t>
  </si>
  <si>
    <t>322-562 доб.250</t>
  </si>
  <si>
    <t>Утверждено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</si>
</sst>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&quot;р.&quot;_-;\-* #,##0.00&quot;р.&quot;_-;_-* &quot;-&quot;??&quot;р.&quot;_-;_-@_-"/>
    <numFmt numFmtId="164" formatCode="_-* #,##0.00\ _₽_-;\-* #,##0.00\ _₽_-;_-* &quot;-&quot;??\ _₽_-;_-@_-"/>
    <numFmt numFmtId="165" formatCode="0.000"/>
    <numFmt numFmtId="166" formatCode="#,##0.00_ ;\-#,##0.00\ "/>
    <numFmt numFmtId="167" formatCode="0.00_ ;\-0.00\ "/>
    <numFmt numFmtId="168" formatCode="#,##0.000"/>
  </numFmts>
  <fonts count="10" x14ac:knownFonts="1">
    <font>
      <sz val="10"/>
      <color rgb="FF000000"/>
      <name val="Times New Roman"/>
      <family val="2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44" fontId="0" fillId="0" borderId="0">
      <alignment vertical="top" wrapText="1"/>
    </xf>
  </cellStyleXfs>
  <cellXfs count="115">
    <xf numFmtId="44" fontId="0" fillId="0" borderId="0" xfId="0" applyNumberFormat="1" applyFont="1" applyFill="1" applyAlignment="1">
      <alignment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4" fontId="4" fillId="0" borderId="0" xfId="0" applyNumberFormat="1" applyFont="1" applyFill="1" applyAlignment="1">
      <alignment vertical="top" wrapText="1"/>
    </xf>
    <xf numFmtId="4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4" fillId="2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vertical="top" wrapTex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44" fontId="3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4" fontId="2" fillId="0" borderId="0" xfId="0" applyNumberFormat="1" applyFont="1" applyFill="1" applyAlignment="1">
      <alignment vertical="center" wrapText="1"/>
    </xf>
    <xf numFmtId="44" fontId="2" fillId="0" borderId="0" xfId="0" applyNumberFormat="1" applyFont="1" applyFill="1" applyAlignment="1">
      <alignment horizontal="center" vertical="center" wrapText="1"/>
    </xf>
    <xf numFmtId="44" fontId="2" fillId="0" borderId="0" xfId="0" applyNumberFormat="1" applyFont="1" applyFill="1" applyAlignment="1">
      <alignment vertical="top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4" fontId="1" fillId="0" borderId="4" xfId="0" applyNumberFormat="1" applyFont="1" applyFill="1" applyBorder="1" applyAlignment="1">
      <alignment horizontal="right" vertical="center" wrapText="1"/>
    </xf>
    <xf numFmtId="44" fontId="1" fillId="0" borderId="1" xfId="0" applyFont="1" applyFill="1" applyBorder="1" applyAlignment="1">
      <alignment horizontal="left" vertical="center" wrapText="1"/>
    </xf>
    <xf numFmtId="44" fontId="1" fillId="0" borderId="1" xfId="0" applyFont="1" applyFill="1" applyBorder="1" applyAlignment="1">
      <alignment horizontal="center" vertical="center" wrapText="1"/>
    </xf>
    <xf numFmtId="44" fontId="1" fillId="0" borderId="1" xfId="0" applyFont="1" applyFill="1" applyBorder="1" applyAlignment="1">
      <alignment vertical="top" wrapText="1"/>
    </xf>
    <xf numFmtId="44" fontId="2" fillId="0" borderId="0" xfId="0" applyFont="1" applyFill="1" applyAlignment="1">
      <alignment vertical="top" wrapText="1"/>
    </xf>
    <xf numFmtId="44" fontId="1" fillId="0" borderId="1" xfId="0" applyFont="1" applyFill="1" applyBorder="1" applyAlignment="1">
      <alignment vertical="center" wrapText="1"/>
    </xf>
    <xf numFmtId="44" fontId="3" fillId="0" borderId="1" xfId="0" applyFont="1" applyFill="1" applyBorder="1" applyAlignment="1">
      <alignment horizontal="center" vertical="center" wrapText="1"/>
    </xf>
    <xf numFmtId="44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4" fontId="3" fillId="0" borderId="3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/>
    </xf>
    <xf numFmtId="44" fontId="3" fillId="0" borderId="0" xfId="0" applyFont="1" applyFill="1" applyAlignment="1">
      <alignment vertical="center" wrapText="1"/>
    </xf>
    <xf numFmtId="44" fontId="3" fillId="0" borderId="0" xfId="0" applyNumberFormat="1" applyFont="1" applyFill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4" fontId="8" fillId="0" borderId="0" xfId="0" applyNumberFormat="1" applyFont="1" applyFill="1" applyAlignment="1">
      <alignment vertical="center" wrapText="1"/>
    </xf>
    <xf numFmtId="44" fontId="8" fillId="0" borderId="0" xfId="0" applyNumberFormat="1" applyFont="1" applyFill="1" applyAlignment="1">
      <alignment horizontal="center" vertical="center" wrapText="1"/>
    </xf>
    <xf numFmtId="44" fontId="8" fillId="0" borderId="0" xfId="0" applyNumberFormat="1" applyFont="1" applyFill="1" applyAlignment="1">
      <alignment vertical="top" wrapText="1"/>
    </xf>
    <xf numFmtId="4" fontId="1" fillId="0" borderId="3" xfId="0" applyNumberFormat="1" applyFont="1" applyFill="1" applyBorder="1" applyAlignment="1">
      <alignment horizontal="right" vertical="center" wrapText="1"/>
    </xf>
    <xf numFmtId="44" fontId="2" fillId="0" borderId="0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4" fontId="5" fillId="0" borderId="0" xfId="0" applyNumberFormat="1" applyFont="1" applyFill="1" applyAlignment="1">
      <alignment vertical="center" wrapText="1"/>
    </xf>
    <xf numFmtId="44" fontId="2" fillId="0" borderId="1" xfId="0" applyFont="1" applyFill="1" applyBorder="1" applyAlignment="1">
      <alignment vertical="top" wrapText="1"/>
    </xf>
    <xf numFmtId="44" fontId="2" fillId="0" borderId="0" xfId="0" applyFont="1" applyFill="1" applyAlignment="1">
      <alignment vertical="center" wrapText="1"/>
    </xf>
    <xf numFmtId="44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right" vertical="center" wrapText="1" shrinkToFit="1"/>
    </xf>
    <xf numFmtId="44" fontId="2" fillId="0" borderId="0" xfId="0" applyNumberFormat="1" applyFont="1" applyFill="1" applyAlignment="1">
      <alignment vertical="center" wrapText="1" shrinkToFit="1"/>
    </xf>
    <xf numFmtId="44" fontId="2" fillId="0" borderId="0" xfId="0" applyNumberFormat="1" applyFont="1" applyFill="1" applyAlignment="1">
      <alignment horizontal="center" vertical="center" wrapText="1" shrinkToFit="1"/>
    </xf>
    <xf numFmtId="44" fontId="2" fillId="0" borderId="0" xfId="0" applyNumberFormat="1" applyFont="1" applyFill="1" applyAlignment="1">
      <alignment vertical="top" wrapText="1" shrinkToFit="1"/>
    </xf>
    <xf numFmtId="44" fontId="9" fillId="0" borderId="0" xfId="0" applyNumberFormat="1" applyFont="1" applyFill="1" applyAlignment="1">
      <alignment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10" fontId="1" fillId="0" borderId="2" xfId="0" applyNumberFormat="1" applyFont="1" applyFill="1" applyBorder="1" applyAlignment="1">
      <alignment horizontal="right" vertical="center" wrapText="1"/>
    </xf>
    <xf numFmtId="10" fontId="1" fillId="0" borderId="4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 shrinkToFit="1"/>
    </xf>
    <xf numFmtId="10" fontId="7" fillId="0" borderId="1" xfId="0" applyNumberFormat="1" applyFont="1" applyFill="1" applyBorder="1" applyAlignment="1">
      <alignment horizontal="right" vertical="center" wrapText="1"/>
    </xf>
    <xf numFmtId="10" fontId="1" fillId="0" borderId="3" xfId="0" applyNumberFormat="1" applyFont="1" applyFill="1" applyBorder="1" applyAlignment="1">
      <alignment horizontal="right" vertical="center" wrapText="1"/>
    </xf>
    <xf numFmtId="10" fontId="3" fillId="0" borderId="2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 shrinkToFit="1"/>
    </xf>
    <xf numFmtId="44" fontId="5" fillId="0" borderId="0" xfId="0" applyNumberFormat="1" applyFont="1" applyFill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right" wrapText="1"/>
    </xf>
    <xf numFmtId="0" fontId="3" fillId="0" borderId="0" xfId="0" applyNumberFormat="1" applyFont="1" applyFill="1" applyAlignment="1">
      <alignment horizontal="righ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top" wrapText="1"/>
    </xf>
    <xf numFmtId="4" fontId="4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CC66FF"/>
      <color rgb="FF0000FF"/>
      <color rgb="FFCC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Q206"/>
  <sheetViews>
    <sheetView view="pageBreakPreview" zoomScale="75" zoomScaleNormal="100" zoomScaleSheetLayoutView="75" workbookViewId="0">
      <pane xSplit="1" ySplit="5" topLeftCell="B162" activePane="bottomRight" state="frozen"/>
      <selection pane="topRight" activeCell="B1" sqref="B1"/>
      <selection pane="bottomLeft" activeCell="A7" sqref="A7"/>
      <selection pane="bottomRight" activeCell="A171" sqref="A171:XFD177"/>
    </sheetView>
  </sheetViews>
  <sheetFormatPr defaultRowHeight="12.75" x14ac:dyDescent="0.2"/>
  <cols>
    <col min="1" max="1" width="50.33203125" style="32" customWidth="1"/>
    <col min="2" max="2" width="4.6640625" style="32" customWidth="1"/>
    <col min="3" max="3" width="5.1640625" style="32" customWidth="1"/>
    <col min="4" max="4" width="5.5" style="32" customWidth="1"/>
    <col min="5" max="5" width="7.1640625" style="32" customWidth="1"/>
    <col min="6" max="6" width="4.83203125" style="32" customWidth="1"/>
    <col min="7" max="7" width="5" style="32" customWidth="1"/>
    <col min="8" max="8" width="8.33203125" style="32" customWidth="1"/>
    <col min="9" max="9" width="6.1640625" style="32" customWidth="1"/>
    <col min="10" max="10" width="10.83203125" style="32" customWidth="1"/>
    <col min="11" max="11" width="10.33203125" style="32" customWidth="1"/>
    <col min="12" max="12" width="9.83203125" style="32" customWidth="1"/>
    <col min="13" max="13" width="20.83203125" style="32" customWidth="1"/>
    <col min="14" max="14" width="20.5" style="32" customWidth="1"/>
    <col min="15" max="15" width="19.6640625" style="32" customWidth="1"/>
    <col min="16" max="16" width="14.6640625" style="32" customWidth="1"/>
    <col min="17" max="17" width="22.5" style="32" bestFit="1" customWidth="1"/>
    <col min="18" max="16384" width="9.33203125" style="32"/>
  </cols>
  <sheetData>
    <row r="1" spans="1:16" ht="21.75" customHeight="1" x14ac:dyDescent="0.2">
      <c r="A1" s="111" t="s">
        <v>451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30" customHeight="1" x14ac:dyDescent="0.2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ht="20.25" customHeight="1" x14ac:dyDescent="0.2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39" customHeight="1" x14ac:dyDescent="0.2">
      <c r="A4" s="26" t="s">
        <v>435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7" t="s">
        <v>10</v>
      </c>
      <c r="K4" s="27" t="s">
        <v>11</v>
      </c>
      <c r="L4" s="27" t="s">
        <v>12</v>
      </c>
      <c r="M4" s="26" t="s">
        <v>461</v>
      </c>
      <c r="N4" s="26" t="s">
        <v>452</v>
      </c>
      <c r="O4" s="26" t="s">
        <v>453</v>
      </c>
      <c r="P4" s="26" t="s">
        <v>454</v>
      </c>
    </row>
    <row r="5" spans="1:16" ht="21.6" customHeight="1" x14ac:dyDescent="0.2">
      <c r="A5" s="38" t="s">
        <v>13</v>
      </c>
      <c r="B5" s="38" t="s">
        <v>14</v>
      </c>
      <c r="C5" s="38" t="s">
        <v>15</v>
      </c>
      <c r="D5" s="38" t="s">
        <v>16</v>
      </c>
      <c r="E5" s="38" t="s">
        <v>17</v>
      </c>
      <c r="F5" s="38" t="s">
        <v>18</v>
      </c>
      <c r="G5" s="38" t="s">
        <v>19</v>
      </c>
      <c r="H5" s="38" t="s">
        <v>20</v>
      </c>
      <c r="I5" s="38" t="s">
        <v>21</v>
      </c>
      <c r="J5" s="38" t="s">
        <v>22</v>
      </c>
      <c r="K5" s="38" t="s">
        <v>23</v>
      </c>
      <c r="L5" s="38" t="s">
        <v>24</v>
      </c>
      <c r="M5" s="38" t="s">
        <v>25</v>
      </c>
      <c r="N5" s="38">
        <v>14</v>
      </c>
      <c r="O5" s="38">
        <v>15</v>
      </c>
      <c r="P5" s="38">
        <v>16</v>
      </c>
    </row>
    <row r="6" spans="1:16" ht="15" customHeight="1" x14ac:dyDescent="0.2">
      <c r="A6" s="39" t="s">
        <v>370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25">
        <f>M159+M28+M132+M82+M68+M43+M143+M7+M59</f>
        <v>1728768921.3300002</v>
      </c>
      <c r="N6" s="25">
        <f>N159+N28+N132+N82+N68+N43+N143+N7+N59</f>
        <v>208998675.65000001</v>
      </c>
      <c r="O6" s="25">
        <f>O159+O28+O132+O82+O68+O43+O143+O7+O59</f>
        <v>205148345.06999999</v>
      </c>
      <c r="P6" s="99">
        <f>O6/M6</f>
        <v>0.11866730280653846</v>
      </c>
    </row>
    <row r="7" spans="1:16" ht="64.5" customHeight="1" x14ac:dyDescent="0.2">
      <c r="A7" s="41" t="s">
        <v>26</v>
      </c>
      <c r="B7" s="42" t="s">
        <v>24</v>
      </c>
      <c r="C7" s="42" t="s">
        <v>0</v>
      </c>
      <c r="D7" s="42" t="s">
        <v>0</v>
      </c>
      <c r="E7" s="42" t="s">
        <v>0</v>
      </c>
      <c r="F7" s="42" t="s">
        <v>0</v>
      </c>
      <c r="G7" s="42" t="s">
        <v>0</v>
      </c>
      <c r="H7" s="43" t="s">
        <v>0</v>
      </c>
      <c r="I7" s="43" t="s">
        <v>0</v>
      </c>
      <c r="J7" s="43" t="s">
        <v>0</v>
      </c>
      <c r="K7" s="43" t="s">
        <v>0</v>
      </c>
      <c r="L7" s="44" t="s">
        <v>0</v>
      </c>
      <c r="M7" s="25">
        <f t="shared" ref="M7:O13" si="0">M8</f>
        <v>200000000</v>
      </c>
      <c r="N7" s="25">
        <f t="shared" si="0"/>
        <v>0</v>
      </c>
      <c r="O7" s="25">
        <f t="shared" si="0"/>
        <v>0</v>
      </c>
      <c r="P7" s="99">
        <f t="shared" ref="P7:P70" si="1">O7/M7</f>
        <v>0</v>
      </c>
    </row>
    <row r="8" spans="1:16" ht="63.75" customHeight="1" x14ac:dyDescent="0.2">
      <c r="A8" s="22" t="s">
        <v>27</v>
      </c>
      <c r="B8" s="34" t="s">
        <v>24</v>
      </c>
      <c r="C8" s="34" t="s">
        <v>28</v>
      </c>
      <c r="D8" s="34" t="s">
        <v>24</v>
      </c>
      <c r="E8" s="34" t="s">
        <v>0</v>
      </c>
      <c r="F8" s="34" t="s">
        <v>0</v>
      </c>
      <c r="G8" s="34" t="s">
        <v>0</v>
      </c>
      <c r="H8" s="35" t="s">
        <v>0</v>
      </c>
      <c r="I8" s="35" t="s">
        <v>0</v>
      </c>
      <c r="J8" s="35" t="s">
        <v>0</v>
      </c>
      <c r="K8" s="35" t="s">
        <v>0</v>
      </c>
      <c r="L8" s="35" t="s">
        <v>0</v>
      </c>
      <c r="M8" s="45">
        <f t="shared" si="0"/>
        <v>200000000</v>
      </c>
      <c r="N8" s="45">
        <f t="shared" si="0"/>
        <v>0</v>
      </c>
      <c r="O8" s="45">
        <f t="shared" si="0"/>
        <v>0</v>
      </c>
      <c r="P8" s="100">
        <f t="shared" si="1"/>
        <v>0</v>
      </c>
    </row>
    <row r="9" spans="1:16" ht="51.75" customHeight="1" x14ac:dyDescent="0.2">
      <c r="A9" s="22" t="s">
        <v>29</v>
      </c>
      <c r="B9" s="34" t="s">
        <v>24</v>
      </c>
      <c r="C9" s="34" t="s">
        <v>28</v>
      </c>
      <c r="D9" s="34" t="s">
        <v>24</v>
      </c>
      <c r="E9" s="34" t="s">
        <v>30</v>
      </c>
      <c r="F9" s="34" t="s">
        <v>0</v>
      </c>
      <c r="G9" s="34" t="s">
        <v>0</v>
      </c>
      <c r="H9" s="35" t="s">
        <v>0</v>
      </c>
      <c r="I9" s="35" t="s">
        <v>0</v>
      </c>
      <c r="J9" s="35" t="s">
        <v>0</v>
      </c>
      <c r="K9" s="35" t="s">
        <v>0</v>
      </c>
      <c r="L9" s="35" t="s">
        <v>0</v>
      </c>
      <c r="M9" s="21">
        <f t="shared" si="0"/>
        <v>200000000</v>
      </c>
      <c r="N9" s="21">
        <f t="shared" si="0"/>
        <v>0</v>
      </c>
      <c r="O9" s="21">
        <f t="shared" si="0"/>
        <v>0</v>
      </c>
      <c r="P9" s="101">
        <f t="shared" si="1"/>
        <v>0</v>
      </c>
    </row>
    <row r="10" spans="1:16" ht="55.5" customHeight="1" x14ac:dyDescent="0.2">
      <c r="A10" s="22" t="s">
        <v>335</v>
      </c>
      <c r="B10" s="34" t="s">
        <v>24</v>
      </c>
      <c r="C10" s="34" t="s">
        <v>28</v>
      </c>
      <c r="D10" s="34" t="s">
        <v>24</v>
      </c>
      <c r="E10" s="34" t="s">
        <v>30</v>
      </c>
      <c r="F10" s="34" t="s">
        <v>0</v>
      </c>
      <c r="G10" s="34" t="s">
        <v>0</v>
      </c>
      <c r="H10" s="35" t="s">
        <v>0</v>
      </c>
      <c r="I10" s="35" t="s">
        <v>0</v>
      </c>
      <c r="J10" s="35" t="s">
        <v>0</v>
      </c>
      <c r="K10" s="35" t="s">
        <v>0</v>
      </c>
      <c r="L10" s="35" t="s">
        <v>0</v>
      </c>
      <c r="M10" s="21">
        <f t="shared" si="0"/>
        <v>200000000</v>
      </c>
      <c r="N10" s="21">
        <f t="shared" si="0"/>
        <v>0</v>
      </c>
      <c r="O10" s="21">
        <f t="shared" si="0"/>
        <v>0</v>
      </c>
      <c r="P10" s="101">
        <f t="shared" si="1"/>
        <v>0</v>
      </c>
    </row>
    <row r="11" spans="1:16" ht="15" customHeight="1" x14ac:dyDescent="0.2">
      <c r="A11" s="36" t="s">
        <v>31</v>
      </c>
      <c r="B11" s="34" t="s">
        <v>24</v>
      </c>
      <c r="C11" s="34" t="s">
        <v>28</v>
      </c>
      <c r="D11" s="34" t="s">
        <v>24</v>
      </c>
      <c r="E11" s="34" t="s">
        <v>30</v>
      </c>
      <c r="F11" s="34" t="s">
        <v>32</v>
      </c>
      <c r="G11" s="34" t="s">
        <v>0</v>
      </c>
      <c r="H11" s="34" t="s">
        <v>0</v>
      </c>
      <c r="I11" s="34" t="s">
        <v>0</v>
      </c>
      <c r="J11" s="34" t="s">
        <v>0</v>
      </c>
      <c r="K11" s="34" t="s">
        <v>0</v>
      </c>
      <c r="L11" s="34" t="s">
        <v>0</v>
      </c>
      <c r="M11" s="21">
        <f t="shared" si="0"/>
        <v>200000000</v>
      </c>
      <c r="N11" s="21">
        <f t="shared" si="0"/>
        <v>0</v>
      </c>
      <c r="O11" s="21">
        <f t="shared" si="0"/>
        <v>0</v>
      </c>
      <c r="P11" s="101">
        <f t="shared" si="1"/>
        <v>0</v>
      </c>
    </row>
    <row r="12" spans="1:16" ht="15" customHeight="1" x14ac:dyDescent="0.2">
      <c r="A12" s="36" t="s">
        <v>33</v>
      </c>
      <c r="B12" s="34" t="s">
        <v>24</v>
      </c>
      <c r="C12" s="34" t="s">
        <v>28</v>
      </c>
      <c r="D12" s="34" t="s">
        <v>24</v>
      </c>
      <c r="E12" s="34" t="s">
        <v>30</v>
      </c>
      <c r="F12" s="34" t="s">
        <v>32</v>
      </c>
      <c r="G12" s="34" t="s">
        <v>34</v>
      </c>
      <c r="H12" s="34" t="s">
        <v>0</v>
      </c>
      <c r="I12" s="34" t="s">
        <v>0</v>
      </c>
      <c r="J12" s="34" t="s">
        <v>0</v>
      </c>
      <c r="K12" s="34" t="s">
        <v>0</v>
      </c>
      <c r="L12" s="34" t="s">
        <v>0</v>
      </c>
      <c r="M12" s="21">
        <f t="shared" si="0"/>
        <v>200000000</v>
      </c>
      <c r="N12" s="21">
        <f t="shared" si="0"/>
        <v>0</v>
      </c>
      <c r="O12" s="21">
        <f t="shared" si="0"/>
        <v>0</v>
      </c>
      <c r="P12" s="101">
        <f t="shared" si="1"/>
        <v>0</v>
      </c>
    </row>
    <row r="13" spans="1:16" ht="52.35" customHeight="1" x14ac:dyDescent="0.2">
      <c r="A13" s="22" t="s">
        <v>35</v>
      </c>
      <c r="B13" s="34" t="s">
        <v>24</v>
      </c>
      <c r="C13" s="34" t="s">
        <v>28</v>
      </c>
      <c r="D13" s="34" t="s">
        <v>24</v>
      </c>
      <c r="E13" s="34" t="s">
        <v>30</v>
      </c>
      <c r="F13" s="34" t="s">
        <v>32</v>
      </c>
      <c r="G13" s="34" t="s">
        <v>34</v>
      </c>
      <c r="H13" s="34" t="s">
        <v>36</v>
      </c>
      <c r="I13" s="35" t="s">
        <v>0</v>
      </c>
      <c r="J13" s="35" t="s">
        <v>0</v>
      </c>
      <c r="K13" s="35" t="s">
        <v>0</v>
      </c>
      <c r="L13" s="35" t="s">
        <v>0</v>
      </c>
      <c r="M13" s="21">
        <f t="shared" si="0"/>
        <v>200000000</v>
      </c>
      <c r="N13" s="21">
        <f t="shared" si="0"/>
        <v>0</v>
      </c>
      <c r="O13" s="21">
        <f t="shared" si="0"/>
        <v>0</v>
      </c>
      <c r="P13" s="101">
        <f t="shared" si="1"/>
        <v>0</v>
      </c>
    </row>
    <row r="14" spans="1:16" ht="52.35" customHeight="1" x14ac:dyDescent="0.2">
      <c r="A14" s="22" t="s">
        <v>37</v>
      </c>
      <c r="B14" s="34" t="s">
        <v>24</v>
      </c>
      <c r="C14" s="34" t="s">
        <v>28</v>
      </c>
      <c r="D14" s="34" t="s">
        <v>24</v>
      </c>
      <c r="E14" s="34" t="s">
        <v>30</v>
      </c>
      <c r="F14" s="34" t="s">
        <v>32</v>
      </c>
      <c r="G14" s="34" t="s">
        <v>34</v>
      </c>
      <c r="H14" s="34" t="s">
        <v>36</v>
      </c>
      <c r="I14" s="34" t="s">
        <v>38</v>
      </c>
      <c r="J14" s="34" t="s">
        <v>0</v>
      </c>
      <c r="K14" s="34" t="s">
        <v>0</v>
      </c>
      <c r="L14" s="34" t="s">
        <v>0</v>
      </c>
      <c r="M14" s="21">
        <f>M15+M16+M17+M18+M19+M20+M21+M22+M23+M24+M25+M26+M27</f>
        <v>200000000</v>
      </c>
      <c r="N14" s="21">
        <f>N15+N16+N17+N18+N19+N20+N21+N22+N23+N24+N25+N26+N27</f>
        <v>0</v>
      </c>
      <c r="O14" s="21">
        <f>O15+O16+O17+O18+O19+O20+O21+O22+O23+O24+O25+O26+O27</f>
        <v>0</v>
      </c>
      <c r="P14" s="101">
        <f t="shared" si="1"/>
        <v>0</v>
      </c>
    </row>
    <row r="15" spans="1:16" ht="30.75" customHeight="1" x14ac:dyDescent="0.2">
      <c r="A15" s="1" t="s">
        <v>39</v>
      </c>
      <c r="B15" s="26" t="s">
        <v>24</v>
      </c>
      <c r="C15" s="26" t="s">
        <v>28</v>
      </c>
      <c r="D15" s="26" t="s">
        <v>24</v>
      </c>
      <c r="E15" s="26" t="s">
        <v>30</v>
      </c>
      <c r="F15" s="26" t="s">
        <v>32</v>
      </c>
      <c r="G15" s="26" t="s">
        <v>34</v>
      </c>
      <c r="H15" s="26" t="s">
        <v>36</v>
      </c>
      <c r="I15" s="26" t="s">
        <v>38</v>
      </c>
      <c r="J15" s="27" t="s">
        <v>40</v>
      </c>
      <c r="K15" s="27" t="s">
        <v>41</v>
      </c>
      <c r="L15" s="27">
        <v>2018</v>
      </c>
      <c r="M15" s="33">
        <f>34750000+8394978.3</f>
        <v>43144978.299999997</v>
      </c>
      <c r="N15" s="33">
        <v>0</v>
      </c>
      <c r="O15" s="33">
        <v>0</v>
      </c>
      <c r="P15" s="102">
        <f t="shared" si="1"/>
        <v>0</v>
      </c>
    </row>
    <row r="16" spans="1:16" ht="86.45" customHeight="1" x14ac:dyDescent="0.2">
      <c r="A16" s="1" t="s">
        <v>42</v>
      </c>
      <c r="B16" s="26" t="s">
        <v>24</v>
      </c>
      <c r="C16" s="26" t="s">
        <v>28</v>
      </c>
      <c r="D16" s="26" t="s">
        <v>24</v>
      </c>
      <c r="E16" s="26" t="s">
        <v>30</v>
      </c>
      <c r="F16" s="26" t="s">
        <v>32</v>
      </c>
      <c r="G16" s="26" t="s">
        <v>34</v>
      </c>
      <c r="H16" s="26" t="s">
        <v>36</v>
      </c>
      <c r="I16" s="26" t="s">
        <v>38</v>
      </c>
      <c r="J16" s="27" t="s">
        <v>43</v>
      </c>
      <c r="K16" s="27" t="s">
        <v>22</v>
      </c>
      <c r="L16" s="27">
        <v>2018</v>
      </c>
      <c r="M16" s="33">
        <f>9371788.64+18473578</f>
        <v>27845366.640000001</v>
      </c>
      <c r="N16" s="33">
        <v>0</v>
      </c>
      <c r="O16" s="33">
        <v>0</v>
      </c>
      <c r="P16" s="102">
        <f t="shared" si="1"/>
        <v>0</v>
      </c>
    </row>
    <row r="17" spans="1:16" ht="52.35" customHeight="1" x14ac:dyDescent="0.2">
      <c r="A17" s="1" t="s">
        <v>44</v>
      </c>
      <c r="B17" s="26" t="s">
        <v>24</v>
      </c>
      <c r="C17" s="26" t="s">
        <v>28</v>
      </c>
      <c r="D17" s="26" t="s">
        <v>24</v>
      </c>
      <c r="E17" s="26" t="s">
        <v>30</v>
      </c>
      <c r="F17" s="26" t="s">
        <v>32</v>
      </c>
      <c r="G17" s="26" t="s">
        <v>34</v>
      </c>
      <c r="H17" s="26" t="s">
        <v>36</v>
      </c>
      <c r="I17" s="26" t="s">
        <v>38</v>
      </c>
      <c r="J17" s="27" t="s">
        <v>40</v>
      </c>
      <c r="K17" s="27" t="s">
        <v>45</v>
      </c>
      <c r="L17" s="27">
        <v>2018</v>
      </c>
      <c r="M17" s="33">
        <v>13550000</v>
      </c>
      <c r="N17" s="33">
        <v>0</v>
      </c>
      <c r="O17" s="33">
        <v>0</v>
      </c>
      <c r="P17" s="102">
        <f t="shared" si="1"/>
        <v>0</v>
      </c>
    </row>
    <row r="18" spans="1:16" ht="52.35" customHeight="1" x14ac:dyDescent="0.2">
      <c r="A18" s="1" t="s">
        <v>46</v>
      </c>
      <c r="B18" s="26" t="s">
        <v>24</v>
      </c>
      <c r="C18" s="26" t="s">
        <v>28</v>
      </c>
      <c r="D18" s="26" t="s">
        <v>24</v>
      </c>
      <c r="E18" s="26" t="s">
        <v>30</v>
      </c>
      <c r="F18" s="26" t="s">
        <v>32</v>
      </c>
      <c r="G18" s="26" t="s">
        <v>34</v>
      </c>
      <c r="H18" s="26" t="s">
        <v>36</v>
      </c>
      <c r="I18" s="26" t="s">
        <v>38</v>
      </c>
      <c r="J18" s="27" t="s">
        <v>40</v>
      </c>
      <c r="K18" s="27" t="s">
        <v>47</v>
      </c>
      <c r="L18" s="27">
        <v>2018</v>
      </c>
      <c r="M18" s="33">
        <v>26264620</v>
      </c>
      <c r="N18" s="33">
        <v>0</v>
      </c>
      <c r="O18" s="33">
        <v>0</v>
      </c>
      <c r="P18" s="102">
        <f t="shared" si="1"/>
        <v>0</v>
      </c>
    </row>
    <row r="19" spans="1:16" ht="52.35" customHeight="1" x14ac:dyDescent="0.2">
      <c r="A19" s="1" t="s">
        <v>48</v>
      </c>
      <c r="B19" s="26" t="s">
        <v>24</v>
      </c>
      <c r="C19" s="26" t="s">
        <v>28</v>
      </c>
      <c r="D19" s="26" t="s">
        <v>24</v>
      </c>
      <c r="E19" s="26" t="s">
        <v>30</v>
      </c>
      <c r="F19" s="26" t="s">
        <v>32</v>
      </c>
      <c r="G19" s="26" t="s">
        <v>34</v>
      </c>
      <c r="H19" s="26" t="s">
        <v>36</v>
      </c>
      <c r="I19" s="26" t="s">
        <v>38</v>
      </c>
      <c r="J19" s="27" t="s">
        <v>43</v>
      </c>
      <c r="K19" s="27" t="s">
        <v>16</v>
      </c>
      <c r="L19" s="27">
        <v>2018</v>
      </c>
      <c r="M19" s="33">
        <v>14059960</v>
      </c>
      <c r="N19" s="33">
        <v>0</v>
      </c>
      <c r="O19" s="33">
        <v>0</v>
      </c>
      <c r="P19" s="102">
        <f t="shared" si="1"/>
        <v>0</v>
      </c>
    </row>
    <row r="20" spans="1:16" ht="52.35" customHeight="1" x14ac:dyDescent="0.2">
      <c r="A20" s="1" t="s">
        <v>49</v>
      </c>
      <c r="B20" s="26" t="s">
        <v>24</v>
      </c>
      <c r="C20" s="26" t="s">
        <v>28</v>
      </c>
      <c r="D20" s="26" t="s">
        <v>24</v>
      </c>
      <c r="E20" s="26" t="s">
        <v>30</v>
      </c>
      <c r="F20" s="26" t="s">
        <v>32</v>
      </c>
      <c r="G20" s="26" t="s">
        <v>34</v>
      </c>
      <c r="H20" s="26" t="s">
        <v>36</v>
      </c>
      <c r="I20" s="26" t="s">
        <v>38</v>
      </c>
      <c r="J20" s="27" t="s">
        <v>43</v>
      </c>
      <c r="K20" s="27" t="s">
        <v>15</v>
      </c>
      <c r="L20" s="27">
        <v>2018</v>
      </c>
      <c r="M20" s="33">
        <v>16716630</v>
      </c>
      <c r="N20" s="33">
        <v>0</v>
      </c>
      <c r="O20" s="33">
        <v>0</v>
      </c>
      <c r="P20" s="102">
        <f t="shared" si="1"/>
        <v>0</v>
      </c>
    </row>
    <row r="21" spans="1:16" ht="52.35" customHeight="1" x14ac:dyDescent="0.2">
      <c r="A21" s="1" t="s">
        <v>50</v>
      </c>
      <c r="B21" s="26" t="s">
        <v>24</v>
      </c>
      <c r="C21" s="26" t="s">
        <v>28</v>
      </c>
      <c r="D21" s="26" t="s">
        <v>24</v>
      </c>
      <c r="E21" s="26" t="s">
        <v>30</v>
      </c>
      <c r="F21" s="26" t="s">
        <v>32</v>
      </c>
      <c r="G21" s="26" t="s">
        <v>34</v>
      </c>
      <c r="H21" s="26" t="s">
        <v>36</v>
      </c>
      <c r="I21" s="26" t="s">
        <v>38</v>
      </c>
      <c r="J21" s="27" t="s">
        <v>43</v>
      </c>
      <c r="K21" s="27" t="s">
        <v>13</v>
      </c>
      <c r="L21" s="27">
        <v>2018</v>
      </c>
      <c r="M21" s="33">
        <v>6350991.2800000003</v>
      </c>
      <c r="N21" s="33">
        <v>0</v>
      </c>
      <c r="O21" s="33">
        <v>0</v>
      </c>
      <c r="P21" s="102">
        <f t="shared" si="1"/>
        <v>0</v>
      </c>
    </row>
    <row r="22" spans="1:16" ht="52.35" customHeight="1" x14ac:dyDescent="0.2">
      <c r="A22" s="1" t="s">
        <v>51</v>
      </c>
      <c r="B22" s="26" t="s">
        <v>24</v>
      </c>
      <c r="C22" s="26" t="s">
        <v>28</v>
      </c>
      <c r="D22" s="26" t="s">
        <v>24</v>
      </c>
      <c r="E22" s="26" t="s">
        <v>30</v>
      </c>
      <c r="F22" s="26" t="s">
        <v>32</v>
      </c>
      <c r="G22" s="26" t="s">
        <v>34</v>
      </c>
      <c r="H22" s="26" t="s">
        <v>36</v>
      </c>
      <c r="I22" s="26" t="s">
        <v>38</v>
      </c>
      <c r="J22" s="27" t="s">
        <v>43</v>
      </c>
      <c r="K22" s="27" t="s">
        <v>18</v>
      </c>
      <c r="L22" s="27">
        <v>2018</v>
      </c>
      <c r="M22" s="33">
        <v>6866128.79</v>
      </c>
      <c r="N22" s="33">
        <v>0</v>
      </c>
      <c r="O22" s="33">
        <v>0</v>
      </c>
      <c r="P22" s="102">
        <f t="shared" si="1"/>
        <v>0</v>
      </c>
    </row>
    <row r="23" spans="1:16" ht="69.400000000000006" customHeight="1" x14ac:dyDescent="0.2">
      <c r="A23" s="1" t="s">
        <v>52</v>
      </c>
      <c r="B23" s="26" t="s">
        <v>24</v>
      </c>
      <c r="C23" s="26" t="s">
        <v>28</v>
      </c>
      <c r="D23" s="26" t="s">
        <v>24</v>
      </c>
      <c r="E23" s="26" t="s">
        <v>30</v>
      </c>
      <c r="F23" s="26" t="s">
        <v>32</v>
      </c>
      <c r="G23" s="26" t="s">
        <v>34</v>
      </c>
      <c r="H23" s="26" t="s">
        <v>36</v>
      </c>
      <c r="I23" s="26" t="s">
        <v>38</v>
      </c>
      <c r="J23" s="27" t="s">
        <v>40</v>
      </c>
      <c r="K23" s="27" t="s">
        <v>53</v>
      </c>
      <c r="L23" s="27">
        <v>2018</v>
      </c>
      <c r="M23" s="33">
        <v>18158374.989999998</v>
      </c>
      <c r="N23" s="33">
        <v>0</v>
      </c>
      <c r="O23" s="33">
        <v>0</v>
      </c>
      <c r="P23" s="102">
        <f t="shared" si="1"/>
        <v>0</v>
      </c>
    </row>
    <row r="24" spans="1:16" ht="66" customHeight="1" x14ac:dyDescent="0.2">
      <c r="A24" s="1" t="s">
        <v>54</v>
      </c>
      <c r="B24" s="26" t="s">
        <v>24</v>
      </c>
      <c r="C24" s="26" t="s">
        <v>28</v>
      </c>
      <c r="D24" s="26" t="s">
        <v>24</v>
      </c>
      <c r="E24" s="26" t="s">
        <v>30</v>
      </c>
      <c r="F24" s="26" t="s">
        <v>32</v>
      </c>
      <c r="G24" s="26" t="s">
        <v>34</v>
      </c>
      <c r="H24" s="26" t="s">
        <v>36</v>
      </c>
      <c r="I24" s="26" t="s">
        <v>38</v>
      </c>
      <c r="J24" s="27" t="s">
        <v>40</v>
      </c>
      <c r="K24" s="27" t="s">
        <v>55</v>
      </c>
      <c r="L24" s="27">
        <v>2018</v>
      </c>
      <c r="M24" s="33">
        <v>5090000</v>
      </c>
      <c r="N24" s="33">
        <v>0</v>
      </c>
      <c r="O24" s="33">
        <v>0</v>
      </c>
      <c r="P24" s="102">
        <f t="shared" si="1"/>
        <v>0</v>
      </c>
    </row>
    <row r="25" spans="1:16" ht="62.25" customHeight="1" x14ac:dyDescent="0.2">
      <c r="A25" s="1" t="s">
        <v>56</v>
      </c>
      <c r="B25" s="26" t="s">
        <v>24</v>
      </c>
      <c r="C25" s="26" t="s">
        <v>28</v>
      </c>
      <c r="D25" s="26" t="s">
        <v>24</v>
      </c>
      <c r="E25" s="26" t="s">
        <v>30</v>
      </c>
      <c r="F25" s="26" t="s">
        <v>32</v>
      </c>
      <c r="G25" s="26" t="s">
        <v>34</v>
      </c>
      <c r="H25" s="26" t="s">
        <v>36</v>
      </c>
      <c r="I25" s="26" t="s">
        <v>38</v>
      </c>
      <c r="J25" s="27" t="s">
        <v>40</v>
      </c>
      <c r="K25" s="27" t="s">
        <v>57</v>
      </c>
      <c r="L25" s="27">
        <v>2018</v>
      </c>
      <c r="M25" s="33">
        <v>4489000</v>
      </c>
      <c r="N25" s="33">
        <v>0</v>
      </c>
      <c r="O25" s="33">
        <v>0</v>
      </c>
      <c r="P25" s="102">
        <f t="shared" si="1"/>
        <v>0</v>
      </c>
    </row>
    <row r="26" spans="1:16" ht="78.75" customHeight="1" x14ac:dyDescent="0.2">
      <c r="A26" s="1" t="s">
        <v>58</v>
      </c>
      <c r="B26" s="26" t="s">
        <v>24</v>
      </c>
      <c r="C26" s="26" t="s">
        <v>28</v>
      </c>
      <c r="D26" s="26" t="s">
        <v>24</v>
      </c>
      <c r="E26" s="26" t="s">
        <v>30</v>
      </c>
      <c r="F26" s="26" t="s">
        <v>32</v>
      </c>
      <c r="G26" s="26" t="s">
        <v>34</v>
      </c>
      <c r="H26" s="26" t="s">
        <v>36</v>
      </c>
      <c r="I26" s="26" t="s">
        <v>38</v>
      </c>
      <c r="J26" s="27" t="s">
        <v>43</v>
      </c>
      <c r="K26" s="27" t="s">
        <v>59</v>
      </c>
      <c r="L26" s="27">
        <v>2018</v>
      </c>
      <c r="M26" s="33">
        <v>8178950</v>
      </c>
      <c r="N26" s="33">
        <v>0</v>
      </c>
      <c r="O26" s="33">
        <v>0</v>
      </c>
      <c r="P26" s="102">
        <f t="shared" si="1"/>
        <v>0</v>
      </c>
    </row>
    <row r="27" spans="1:16" ht="69.400000000000006" customHeight="1" x14ac:dyDescent="0.2">
      <c r="A27" s="1" t="s">
        <v>60</v>
      </c>
      <c r="B27" s="26" t="s">
        <v>24</v>
      </c>
      <c r="C27" s="26" t="s">
        <v>28</v>
      </c>
      <c r="D27" s="26" t="s">
        <v>24</v>
      </c>
      <c r="E27" s="26" t="s">
        <v>30</v>
      </c>
      <c r="F27" s="26" t="s">
        <v>32</v>
      </c>
      <c r="G27" s="26" t="s">
        <v>34</v>
      </c>
      <c r="H27" s="26" t="s">
        <v>36</v>
      </c>
      <c r="I27" s="26" t="s">
        <v>38</v>
      </c>
      <c r="J27" s="27" t="s">
        <v>40</v>
      </c>
      <c r="K27" s="27" t="s">
        <v>61</v>
      </c>
      <c r="L27" s="27">
        <v>2018</v>
      </c>
      <c r="M27" s="33">
        <v>9285000</v>
      </c>
      <c r="N27" s="33">
        <v>0</v>
      </c>
      <c r="O27" s="33">
        <v>0</v>
      </c>
      <c r="P27" s="102">
        <f t="shared" si="1"/>
        <v>0</v>
      </c>
    </row>
    <row r="28" spans="1:16" s="49" customFormat="1" ht="34.35" customHeight="1" x14ac:dyDescent="0.2">
      <c r="A28" s="46" t="s">
        <v>311</v>
      </c>
      <c r="B28" s="47" t="s">
        <v>81</v>
      </c>
      <c r="C28" s="47" t="s">
        <v>0</v>
      </c>
      <c r="D28" s="47" t="s">
        <v>0</v>
      </c>
      <c r="E28" s="47" t="s">
        <v>0</v>
      </c>
      <c r="F28" s="47" t="s">
        <v>0</v>
      </c>
      <c r="G28" s="47" t="s">
        <v>0</v>
      </c>
      <c r="H28" s="48" t="s">
        <v>0</v>
      </c>
      <c r="I28" s="48" t="s">
        <v>0</v>
      </c>
      <c r="J28" s="48" t="s">
        <v>0</v>
      </c>
      <c r="K28" s="48" t="s">
        <v>0</v>
      </c>
      <c r="L28" s="48" t="s">
        <v>0</v>
      </c>
      <c r="M28" s="21">
        <f t="shared" ref="M28:O31" si="2">M29</f>
        <v>178205776.59999999</v>
      </c>
      <c r="N28" s="21">
        <f t="shared" si="2"/>
        <v>639610.01</v>
      </c>
      <c r="O28" s="21">
        <f t="shared" si="2"/>
        <v>639610.01</v>
      </c>
      <c r="P28" s="101">
        <f t="shared" si="1"/>
        <v>3.5891654142933098E-3</v>
      </c>
    </row>
    <row r="29" spans="1:16" s="49" customFormat="1" ht="34.35" customHeight="1" x14ac:dyDescent="0.2">
      <c r="A29" s="46" t="s">
        <v>312</v>
      </c>
      <c r="B29" s="47" t="s">
        <v>81</v>
      </c>
      <c r="C29" s="47" t="s">
        <v>28</v>
      </c>
      <c r="D29" s="47" t="s">
        <v>313</v>
      </c>
      <c r="E29" s="47" t="s">
        <v>0</v>
      </c>
      <c r="F29" s="47" t="s">
        <v>0</v>
      </c>
      <c r="G29" s="47" t="s">
        <v>0</v>
      </c>
      <c r="H29" s="48" t="s">
        <v>0</v>
      </c>
      <c r="I29" s="48" t="s">
        <v>0</v>
      </c>
      <c r="J29" s="48" t="s">
        <v>0</v>
      </c>
      <c r="K29" s="48" t="s">
        <v>0</v>
      </c>
      <c r="L29" s="48" t="s">
        <v>0</v>
      </c>
      <c r="M29" s="21">
        <f t="shared" si="2"/>
        <v>178205776.59999999</v>
      </c>
      <c r="N29" s="21">
        <f t="shared" si="2"/>
        <v>639610.01</v>
      </c>
      <c r="O29" s="21">
        <f t="shared" si="2"/>
        <v>639610.01</v>
      </c>
      <c r="P29" s="101">
        <f t="shared" si="1"/>
        <v>3.5891654142933098E-3</v>
      </c>
    </row>
    <row r="30" spans="1:16" s="49" customFormat="1" ht="34.35" customHeight="1" x14ac:dyDescent="0.2">
      <c r="A30" s="46" t="s">
        <v>347</v>
      </c>
      <c r="B30" s="47" t="s">
        <v>81</v>
      </c>
      <c r="C30" s="47" t="s">
        <v>28</v>
      </c>
      <c r="D30" s="47" t="s">
        <v>313</v>
      </c>
      <c r="E30" s="47" t="s">
        <v>75</v>
      </c>
      <c r="F30" s="47" t="s">
        <v>0</v>
      </c>
      <c r="G30" s="47" t="s">
        <v>0</v>
      </c>
      <c r="H30" s="48" t="s">
        <v>0</v>
      </c>
      <c r="I30" s="48" t="s">
        <v>0</v>
      </c>
      <c r="J30" s="48" t="s">
        <v>0</v>
      </c>
      <c r="K30" s="48" t="s">
        <v>0</v>
      </c>
      <c r="L30" s="48" t="s">
        <v>0</v>
      </c>
      <c r="M30" s="21">
        <f t="shared" si="2"/>
        <v>178205776.59999999</v>
      </c>
      <c r="N30" s="21">
        <f t="shared" si="2"/>
        <v>639610.01</v>
      </c>
      <c r="O30" s="21">
        <f t="shared" si="2"/>
        <v>639610.01</v>
      </c>
      <c r="P30" s="101">
        <f t="shared" si="1"/>
        <v>3.5891654142933098E-3</v>
      </c>
    </row>
    <row r="31" spans="1:16" s="49" customFormat="1" ht="64.5" customHeight="1" x14ac:dyDescent="0.2">
      <c r="A31" s="46" t="s">
        <v>336</v>
      </c>
      <c r="B31" s="47" t="s">
        <v>81</v>
      </c>
      <c r="C31" s="47" t="s">
        <v>28</v>
      </c>
      <c r="D31" s="47" t="s">
        <v>313</v>
      </c>
      <c r="E31" s="47" t="s">
        <v>75</v>
      </c>
      <c r="F31" s="47" t="s">
        <v>0</v>
      </c>
      <c r="G31" s="47" t="s">
        <v>0</v>
      </c>
      <c r="H31" s="48" t="s">
        <v>0</v>
      </c>
      <c r="I31" s="48" t="s">
        <v>0</v>
      </c>
      <c r="J31" s="48" t="s">
        <v>0</v>
      </c>
      <c r="K31" s="48" t="s">
        <v>0</v>
      </c>
      <c r="L31" s="48" t="s">
        <v>0</v>
      </c>
      <c r="M31" s="21">
        <f t="shared" si="2"/>
        <v>178205776.59999999</v>
      </c>
      <c r="N31" s="21">
        <f t="shared" si="2"/>
        <v>639610.01</v>
      </c>
      <c r="O31" s="21">
        <f t="shared" si="2"/>
        <v>639610.01</v>
      </c>
      <c r="P31" s="101">
        <f t="shared" si="1"/>
        <v>3.5891654142933098E-3</v>
      </c>
    </row>
    <row r="32" spans="1:16" s="49" customFormat="1" ht="15" customHeight="1" x14ac:dyDescent="0.2">
      <c r="A32" s="50" t="s">
        <v>314</v>
      </c>
      <c r="B32" s="47" t="s">
        <v>81</v>
      </c>
      <c r="C32" s="47" t="s">
        <v>28</v>
      </c>
      <c r="D32" s="47" t="s">
        <v>313</v>
      </c>
      <c r="E32" s="47" t="s">
        <v>75</v>
      </c>
      <c r="F32" s="47" t="s">
        <v>101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47" t="s">
        <v>0</v>
      </c>
      <c r="M32" s="21">
        <f>M33+M38</f>
        <v>178205776.59999999</v>
      </c>
      <c r="N32" s="21">
        <f>N33+N38</f>
        <v>639610.01</v>
      </c>
      <c r="O32" s="21">
        <f>O33+O38</f>
        <v>639610.01</v>
      </c>
      <c r="P32" s="101">
        <f t="shared" si="1"/>
        <v>3.5891654142933098E-3</v>
      </c>
    </row>
    <row r="33" spans="1:16" s="49" customFormat="1" ht="15" customHeight="1" x14ac:dyDescent="0.2">
      <c r="A33" s="50" t="s">
        <v>315</v>
      </c>
      <c r="B33" s="47" t="s">
        <v>81</v>
      </c>
      <c r="C33" s="47" t="s">
        <v>28</v>
      </c>
      <c r="D33" s="47" t="s">
        <v>313</v>
      </c>
      <c r="E33" s="47" t="s">
        <v>75</v>
      </c>
      <c r="F33" s="47" t="s">
        <v>101</v>
      </c>
      <c r="G33" s="47" t="s">
        <v>70</v>
      </c>
      <c r="H33" s="47" t="s">
        <v>0</v>
      </c>
      <c r="I33" s="47" t="s">
        <v>0</v>
      </c>
      <c r="J33" s="47" t="s">
        <v>0</v>
      </c>
      <c r="K33" s="47" t="s">
        <v>0</v>
      </c>
      <c r="L33" s="47" t="s">
        <v>0</v>
      </c>
      <c r="M33" s="21">
        <f t="shared" ref="M33:O34" si="3">M34</f>
        <v>24205776.600000001</v>
      </c>
      <c r="N33" s="21">
        <f t="shared" si="3"/>
        <v>0</v>
      </c>
      <c r="O33" s="21">
        <f t="shared" si="3"/>
        <v>0</v>
      </c>
      <c r="P33" s="101">
        <f t="shared" si="1"/>
        <v>0</v>
      </c>
    </row>
    <row r="34" spans="1:16" s="49" customFormat="1" ht="52.35" customHeight="1" x14ac:dyDescent="0.2">
      <c r="A34" s="46" t="s">
        <v>35</v>
      </c>
      <c r="B34" s="47" t="s">
        <v>81</v>
      </c>
      <c r="C34" s="47" t="s">
        <v>28</v>
      </c>
      <c r="D34" s="47" t="s">
        <v>313</v>
      </c>
      <c r="E34" s="47" t="s">
        <v>75</v>
      </c>
      <c r="F34" s="47" t="s">
        <v>101</v>
      </c>
      <c r="G34" s="47" t="s">
        <v>70</v>
      </c>
      <c r="H34" s="47" t="s">
        <v>36</v>
      </c>
      <c r="I34" s="48" t="s">
        <v>0</v>
      </c>
      <c r="J34" s="48" t="s">
        <v>0</v>
      </c>
      <c r="K34" s="48" t="s">
        <v>0</v>
      </c>
      <c r="L34" s="48" t="s">
        <v>0</v>
      </c>
      <c r="M34" s="21">
        <f t="shared" si="3"/>
        <v>24205776.600000001</v>
      </c>
      <c r="N34" s="21">
        <f t="shared" si="3"/>
        <v>0</v>
      </c>
      <c r="O34" s="21">
        <f t="shared" si="3"/>
        <v>0</v>
      </c>
      <c r="P34" s="101">
        <f t="shared" si="1"/>
        <v>0</v>
      </c>
    </row>
    <row r="35" spans="1:16" s="49" customFormat="1" ht="52.35" customHeight="1" x14ac:dyDescent="0.2">
      <c r="A35" s="46" t="s">
        <v>37</v>
      </c>
      <c r="B35" s="47" t="s">
        <v>81</v>
      </c>
      <c r="C35" s="47" t="s">
        <v>28</v>
      </c>
      <c r="D35" s="47" t="s">
        <v>313</v>
      </c>
      <c r="E35" s="47" t="s">
        <v>75</v>
      </c>
      <c r="F35" s="47" t="s">
        <v>101</v>
      </c>
      <c r="G35" s="47" t="s">
        <v>70</v>
      </c>
      <c r="H35" s="47" t="s">
        <v>36</v>
      </c>
      <c r="I35" s="47" t="s">
        <v>76</v>
      </c>
      <c r="J35" s="47" t="s">
        <v>0</v>
      </c>
      <c r="K35" s="47" t="s">
        <v>0</v>
      </c>
      <c r="L35" s="47" t="s">
        <v>0</v>
      </c>
      <c r="M35" s="21">
        <f>M37+M36</f>
        <v>24205776.600000001</v>
      </c>
      <c r="N35" s="21">
        <f>N37+N36</f>
        <v>0</v>
      </c>
      <c r="O35" s="21">
        <f>O37+O36</f>
        <v>0</v>
      </c>
      <c r="P35" s="101">
        <f t="shared" si="1"/>
        <v>0</v>
      </c>
    </row>
    <row r="36" spans="1:16" s="49" customFormat="1" ht="39.950000000000003" customHeight="1" x14ac:dyDescent="0.2">
      <c r="A36" s="20" t="s">
        <v>423</v>
      </c>
      <c r="B36" s="51" t="s">
        <v>81</v>
      </c>
      <c r="C36" s="51" t="s">
        <v>28</v>
      </c>
      <c r="D36" s="51" t="s">
        <v>313</v>
      </c>
      <c r="E36" s="51" t="s">
        <v>75</v>
      </c>
      <c r="F36" s="51" t="s">
        <v>101</v>
      </c>
      <c r="G36" s="51" t="s">
        <v>70</v>
      </c>
      <c r="H36" s="51" t="s">
        <v>36</v>
      </c>
      <c r="I36" s="51" t="s">
        <v>76</v>
      </c>
      <c r="J36" s="52"/>
      <c r="K36" s="53"/>
      <c r="L36" s="52" t="s">
        <v>351</v>
      </c>
      <c r="M36" s="33">
        <v>600000</v>
      </c>
      <c r="N36" s="33">
        <v>0</v>
      </c>
      <c r="O36" s="33">
        <v>0</v>
      </c>
      <c r="P36" s="102">
        <f t="shared" si="1"/>
        <v>0</v>
      </c>
    </row>
    <row r="37" spans="1:16" s="49" customFormat="1" ht="75" customHeight="1" x14ac:dyDescent="0.2">
      <c r="A37" s="20" t="s">
        <v>369</v>
      </c>
      <c r="B37" s="51" t="s">
        <v>81</v>
      </c>
      <c r="C37" s="51" t="s">
        <v>28</v>
      </c>
      <c r="D37" s="51" t="s">
        <v>313</v>
      </c>
      <c r="E37" s="51" t="s">
        <v>75</v>
      </c>
      <c r="F37" s="51" t="s">
        <v>101</v>
      </c>
      <c r="G37" s="51" t="s">
        <v>70</v>
      </c>
      <c r="H37" s="51" t="s">
        <v>36</v>
      </c>
      <c r="I37" s="51" t="s">
        <v>76</v>
      </c>
      <c r="J37" s="52" t="s">
        <v>326</v>
      </c>
      <c r="K37" s="53">
        <v>997.42</v>
      </c>
      <c r="L37" s="52" t="s">
        <v>351</v>
      </c>
      <c r="M37" s="33">
        <f>12000000+11605776.6</f>
        <v>23605776.600000001</v>
      </c>
      <c r="N37" s="33">
        <v>0</v>
      </c>
      <c r="O37" s="33">
        <v>0</v>
      </c>
      <c r="P37" s="102">
        <f t="shared" si="1"/>
        <v>0</v>
      </c>
    </row>
    <row r="38" spans="1:16" s="49" customFormat="1" ht="15" customHeight="1" x14ac:dyDescent="0.2">
      <c r="A38" s="50" t="s">
        <v>352</v>
      </c>
      <c r="B38" s="47" t="s">
        <v>81</v>
      </c>
      <c r="C38" s="47" t="s">
        <v>28</v>
      </c>
      <c r="D38" s="47" t="s">
        <v>313</v>
      </c>
      <c r="E38" s="47" t="s">
        <v>75</v>
      </c>
      <c r="F38" s="47" t="s">
        <v>101</v>
      </c>
      <c r="G38" s="47" t="s">
        <v>34</v>
      </c>
      <c r="H38" s="47" t="s">
        <v>0</v>
      </c>
      <c r="I38" s="47" t="s">
        <v>0</v>
      </c>
      <c r="J38" s="47" t="s">
        <v>0</v>
      </c>
      <c r="K38" s="47" t="s">
        <v>0</v>
      </c>
      <c r="L38" s="47" t="s">
        <v>0</v>
      </c>
      <c r="M38" s="21">
        <f t="shared" ref="M38:O39" si="4">M39</f>
        <v>154000000</v>
      </c>
      <c r="N38" s="21">
        <f t="shared" si="4"/>
        <v>639610.01</v>
      </c>
      <c r="O38" s="21">
        <f t="shared" si="4"/>
        <v>639610.01</v>
      </c>
      <c r="P38" s="101">
        <f t="shared" si="1"/>
        <v>4.153311753246753E-3</v>
      </c>
    </row>
    <row r="39" spans="1:16" s="49" customFormat="1" ht="52.35" customHeight="1" x14ac:dyDescent="0.2">
      <c r="A39" s="46" t="s">
        <v>35</v>
      </c>
      <c r="B39" s="47" t="s">
        <v>81</v>
      </c>
      <c r="C39" s="47" t="s">
        <v>28</v>
      </c>
      <c r="D39" s="47" t="s">
        <v>313</v>
      </c>
      <c r="E39" s="47" t="s">
        <v>75</v>
      </c>
      <c r="F39" s="47" t="s">
        <v>101</v>
      </c>
      <c r="G39" s="47" t="s">
        <v>34</v>
      </c>
      <c r="H39" s="47" t="s">
        <v>36</v>
      </c>
      <c r="I39" s="48" t="s">
        <v>0</v>
      </c>
      <c r="J39" s="48" t="s">
        <v>0</v>
      </c>
      <c r="K39" s="48" t="s">
        <v>0</v>
      </c>
      <c r="L39" s="48" t="s">
        <v>0</v>
      </c>
      <c r="M39" s="21">
        <f t="shared" si="4"/>
        <v>154000000</v>
      </c>
      <c r="N39" s="21">
        <f t="shared" si="4"/>
        <v>639610.01</v>
      </c>
      <c r="O39" s="21">
        <f t="shared" si="4"/>
        <v>639610.01</v>
      </c>
      <c r="P39" s="101">
        <f t="shared" si="1"/>
        <v>4.153311753246753E-3</v>
      </c>
    </row>
    <row r="40" spans="1:16" s="49" customFormat="1" ht="52.35" customHeight="1" x14ac:dyDescent="0.2">
      <c r="A40" s="46" t="s">
        <v>37</v>
      </c>
      <c r="B40" s="47" t="s">
        <v>81</v>
      </c>
      <c r="C40" s="47" t="s">
        <v>28</v>
      </c>
      <c r="D40" s="47" t="s">
        <v>313</v>
      </c>
      <c r="E40" s="47" t="s">
        <v>75</v>
      </c>
      <c r="F40" s="47" t="s">
        <v>101</v>
      </c>
      <c r="G40" s="47" t="s">
        <v>34</v>
      </c>
      <c r="H40" s="47" t="s">
        <v>36</v>
      </c>
      <c r="I40" s="47" t="s">
        <v>76</v>
      </c>
      <c r="J40" s="47" t="s">
        <v>0</v>
      </c>
      <c r="K40" s="47" t="s">
        <v>0</v>
      </c>
      <c r="L40" s="47" t="s">
        <v>0</v>
      </c>
      <c r="M40" s="21">
        <f>M41+M42</f>
        <v>154000000</v>
      </c>
      <c r="N40" s="21">
        <f>N41+N42</f>
        <v>639610.01</v>
      </c>
      <c r="O40" s="21">
        <f>O41+O42</f>
        <v>639610.01</v>
      </c>
      <c r="P40" s="101">
        <f t="shared" si="1"/>
        <v>4.153311753246753E-3</v>
      </c>
    </row>
    <row r="41" spans="1:16" s="49" customFormat="1" ht="40.5" customHeight="1" x14ac:dyDescent="0.2">
      <c r="A41" s="20" t="s">
        <v>377</v>
      </c>
      <c r="B41" s="51" t="s">
        <v>81</v>
      </c>
      <c r="C41" s="51" t="s">
        <v>28</v>
      </c>
      <c r="D41" s="51" t="s">
        <v>313</v>
      </c>
      <c r="E41" s="51" t="s">
        <v>75</v>
      </c>
      <c r="F41" s="51" t="s">
        <v>101</v>
      </c>
      <c r="G41" s="51" t="s">
        <v>34</v>
      </c>
      <c r="H41" s="51" t="s">
        <v>36</v>
      </c>
      <c r="I41" s="51" t="s">
        <v>76</v>
      </c>
      <c r="J41" s="52" t="s">
        <v>348</v>
      </c>
      <c r="K41" s="52" t="s">
        <v>349</v>
      </c>
      <c r="L41" s="52" t="s">
        <v>350</v>
      </c>
      <c r="M41" s="33">
        <f>500000+3000000</f>
        <v>3500000</v>
      </c>
      <c r="N41" s="33">
        <v>0</v>
      </c>
      <c r="O41" s="33">
        <v>0</v>
      </c>
      <c r="P41" s="102">
        <f t="shared" si="1"/>
        <v>0</v>
      </c>
    </row>
    <row r="42" spans="1:16" s="49" customFormat="1" ht="65.25" customHeight="1" x14ac:dyDescent="0.2">
      <c r="A42" s="20" t="s">
        <v>371</v>
      </c>
      <c r="B42" s="51" t="s">
        <v>81</v>
      </c>
      <c r="C42" s="51" t="s">
        <v>28</v>
      </c>
      <c r="D42" s="51" t="s">
        <v>313</v>
      </c>
      <c r="E42" s="51" t="s">
        <v>75</v>
      </c>
      <c r="F42" s="51" t="s">
        <v>101</v>
      </c>
      <c r="G42" s="51" t="s">
        <v>34</v>
      </c>
      <c r="H42" s="51" t="s">
        <v>36</v>
      </c>
      <c r="I42" s="51" t="s">
        <v>76</v>
      </c>
      <c r="J42" s="52" t="s">
        <v>348</v>
      </c>
      <c r="K42" s="52" t="s">
        <v>125</v>
      </c>
      <c r="L42" s="52" t="s">
        <v>351</v>
      </c>
      <c r="M42" s="33">
        <f>500000+150000000</f>
        <v>150500000</v>
      </c>
      <c r="N42" s="33">
        <v>639610.01</v>
      </c>
      <c r="O42" s="33">
        <v>639610.01</v>
      </c>
      <c r="P42" s="102">
        <f t="shared" si="1"/>
        <v>4.2499003986710962E-3</v>
      </c>
    </row>
    <row r="43" spans="1:16" ht="34.35" customHeight="1" x14ac:dyDescent="0.2">
      <c r="A43" s="22" t="s">
        <v>62</v>
      </c>
      <c r="B43" s="34" t="s">
        <v>63</v>
      </c>
      <c r="C43" s="34" t="s">
        <v>0</v>
      </c>
      <c r="D43" s="34" t="s">
        <v>0</v>
      </c>
      <c r="E43" s="34" t="s">
        <v>0</v>
      </c>
      <c r="F43" s="34" t="s">
        <v>0</v>
      </c>
      <c r="G43" s="34" t="s">
        <v>0</v>
      </c>
      <c r="H43" s="35" t="s">
        <v>0</v>
      </c>
      <c r="I43" s="35" t="s">
        <v>0</v>
      </c>
      <c r="J43" s="35" t="s">
        <v>0</v>
      </c>
      <c r="K43" s="35" t="s">
        <v>0</v>
      </c>
      <c r="L43" s="35" t="s">
        <v>0</v>
      </c>
      <c r="M43" s="21">
        <f>M44</f>
        <v>181737381.15000001</v>
      </c>
      <c r="N43" s="21">
        <f>N44</f>
        <v>6822734.04</v>
      </c>
      <c r="O43" s="21">
        <f>O44</f>
        <v>6000000</v>
      </c>
      <c r="P43" s="101">
        <f t="shared" si="1"/>
        <v>3.3014671841495279E-2</v>
      </c>
    </row>
    <row r="44" spans="1:16" ht="34.35" customHeight="1" x14ac:dyDescent="0.2">
      <c r="A44" s="22" t="s">
        <v>64</v>
      </c>
      <c r="B44" s="34" t="s">
        <v>63</v>
      </c>
      <c r="C44" s="34" t="s">
        <v>28</v>
      </c>
      <c r="D44" s="34" t="s">
        <v>24</v>
      </c>
      <c r="E44" s="34" t="s">
        <v>0</v>
      </c>
      <c r="F44" s="34" t="s">
        <v>0</v>
      </c>
      <c r="G44" s="34" t="s">
        <v>0</v>
      </c>
      <c r="H44" s="35" t="s">
        <v>0</v>
      </c>
      <c r="I44" s="35" t="s">
        <v>0</v>
      </c>
      <c r="J44" s="35" t="s">
        <v>0</v>
      </c>
      <c r="K44" s="35" t="s">
        <v>0</v>
      </c>
      <c r="L44" s="35" t="s">
        <v>0</v>
      </c>
      <c r="M44" s="21">
        <f>M45+M52</f>
        <v>181737381.15000001</v>
      </c>
      <c r="N44" s="21">
        <f>N45+N52</f>
        <v>6822734.04</v>
      </c>
      <c r="O44" s="21">
        <f>O45+O52</f>
        <v>6000000</v>
      </c>
      <c r="P44" s="101">
        <f t="shared" si="1"/>
        <v>3.3014671841495279E-2</v>
      </c>
    </row>
    <row r="45" spans="1:16" ht="34.35" customHeight="1" x14ac:dyDescent="0.2">
      <c r="A45" s="22" t="s">
        <v>65</v>
      </c>
      <c r="B45" s="34" t="s">
        <v>63</v>
      </c>
      <c r="C45" s="34" t="s">
        <v>28</v>
      </c>
      <c r="D45" s="34" t="s">
        <v>24</v>
      </c>
      <c r="E45" s="34" t="s">
        <v>66</v>
      </c>
      <c r="F45" s="34" t="s">
        <v>0</v>
      </c>
      <c r="G45" s="34" t="s">
        <v>0</v>
      </c>
      <c r="H45" s="35" t="s">
        <v>0</v>
      </c>
      <c r="I45" s="35" t="s">
        <v>0</v>
      </c>
      <c r="J45" s="35" t="s">
        <v>0</v>
      </c>
      <c r="K45" s="35" t="s">
        <v>0</v>
      </c>
      <c r="L45" s="35" t="s">
        <v>0</v>
      </c>
      <c r="M45" s="21">
        <f>M46</f>
        <v>90000000</v>
      </c>
      <c r="N45" s="21">
        <f t="shared" ref="N45:O45" si="5">N46</f>
        <v>0</v>
      </c>
      <c r="O45" s="21">
        <f t="shared" si="5"/>
        <v>0</v>
      </c>
      <c r="P45" s="101">
        <f t="shared" si="1"/>
        <v>0</v>
      </c>
    </row>
    <row r="46" spans="1:16" ht="68.25" customHeight="1" x14ac:dyDescent="0.2">
      <c r="A46" s="22" t="s">
        <v>340</v>
      </c>
      <c r="B46" s="34" t="s">
        <v>63</v>
      </c>
      <c r="C46" s="34" t="s">
        <v>28</v>
      </c>
      <c r="D46" s="34" t="s">
        <v>24</v>
      </c>
      <c r="E46" s="34" t="s">
        <v>66</v>
      </c>
      <c r="F46" s="34" t="s">
        <v>0</v>
      </c>
      <c r="G46" s="34" t="s">
        <v>0</v>
      </c>
      <c r="H46" s="35" t="s">
        <v>0</v>
      </c>
      <c r="I46" s="35" t="s">
        <v>0</v>
      </c>
      <c r="J46" s="35" t="s">
        <v>0</v>
      </c>
      <c r="K46" s="35" t="s">
        <v>0</v>
      </c>
      <c r="L46" s="35" t="s">
        <v>0</v>
      </c>
      <c r="M46" s="21">
        <f>M47</f>
        <v>90000000</v>
      </c>
      <c r="N46" s="21">
        <f t="shared" ref="N46:O46" si="6">N47</f>
        <v>0</v>
      </c>
      <c r="O46" s="21">
        <f t="shared" si="6"/>
        <v>0</v>
      </c>
      <c r="P46" s="101">
        <f t="shared" si="1"/>
        <v>0</v>
      </c>
    </row>
    <row r="47" spans="1:16" ht="15" customHeight="1" x14ac:dyDescent="0.2">
      <c r="A47" s="36" t="s">
        <v>67</v>
      </c>
      <c r="B47" s="34" t="s">
        <v>63</v>
      </c>
      <c r="C47" s="34" t="s">
        <v>28</v>
      </c>
      <c r="D47" s="34" t="s">
        <v>24</v>
      </c>
      <c r="E47" s="34" t="s">
        <v>66</v>
      </c>
      <c r="F47" s="34" t="s">
        <v>68</v>
      </c>
      <c r="G47" s="34" t="s">
        <v>0</v>
      </c>
      <c r="H47" s="34" t="s">
        <v>0</v>
      </c>
      <c r="I47" s="34" t="s">
        <v>0</v>
      </c>
      <c r="J47" s="34" t="s">
        <v>0</v>
      </c>
      <c r="K47" s="34" t="s">
        <v>0</v>
      </c>
      <c r="L47" s="34" t="s">
        <v>0</v>
      </c>
      <c r="M47" s="21">
        <f>M49</f>
        <v>90000000</v>
      </c>
      <c r="N47" s="21">
        <f t="shared" ref="N47:O47" si="7">N49</f>
        <v>0</v>
      </c>
      <c r="O47" s="21">
        <f t="shared" si="7"/>
        <v>0</v>
      </c>
      <c r="P47" s="101">
        <f t="shared" si="1"/>
        <v>0</v>
      </c>
    </row>
    <row r="48" spans="1:16" ht="15" customHeight="1" x14ac:dyDescent="0.2">
      <c r="A48" s="36" t="s">
        <v>69</v>
      </c>
      <c r="B48" s="34" t="s">
        <v>63</v>
      </c>
      <c r="C48" s="34" t="s">
        <v>28</v>
      </c>
      <c r="D48" s="34" t="s">
        <v>24</v>
      </c>
      <c r="E48" s="34" t="s">
        <v>66</v>
      </c>
      <c r="F48" s="34" t="s">
        <v>68</v>
      </c>
      <c r="G48" s="34" t="s">
        <v>70</v>
      </c>
      <c r="H48" s="34" t="s">
        <v>0</v>
      </c>
      <c r="I48" s="34" t="s">
        <v>0</v>
      </c>
      <c r="J48" s="34" t="s">
        <v>0</v>
      </c>
      <c r="K48" s="34" t="s">
        <v>0</v>
      </c>
      <c r="L48" s="34" t="s">
        <v>0</v>
      </c>
      <c r="M48" s="21">
        <f>M50</f>
        <v>90000000</v>
      </c>
      <c r="N48" s="21">
        <f t="shared" ref="N48:O48" si="8">N50</f>
        <v>0</v>
      </c>
      <c r="O48" s="21">
        <f t="shared" si="8"/>
        <v>0</v>
      </c>
      <c r="P48" s="101">
        <f t="shared" si="1"/>
        <v>0</v>
      </c>
    </row>
    <row r="49" spans="1:16" ht="52.35" customHeight="1" x14ac:dyDescent="0.2">
      <c r="A49" s="22" t="s">
        <v>35</v>
      </c>
      <c r="B49" s="34" t="s">
        <v>63</v>
      </c>
      <c r="C49" s="34" t="s">
        <v>28</v>
      </c>
      <c r="D49" s="34" t="s">
        <v>24</v>
      </c>
      <c r="E49" s="34" t="s">
        <v>66</v>
      </c>
      <c r="F49" s="34" t="s">
        <v>68</v>
      </c>
      <c r="G49" s="34" t="s">
        <v>70</v>
      </c>
      <c r="H49" s="34" t="s">
        <v>36</v>
      </c>
      <c r="I49" s="35" t="s">
        <v>0</v>
      </c>
      <c r="J49" s="35" t="s">
        <v>0</v>
      </c>
      <c r="K49" s="35" t="s">
        <v>0</v>
      </c>
      <c r="L49" s="35" t="s">
        <v>0</v>
      </c>
      <c r="M49" s="21">
        <f>M50</f>
        <v>90000000</v>
      </c>
      <c r="N49" s="21">
        <f t="shared" ref="N49:O49" si="9">N50</f>
        <v>0</v>
      </c>
      <c r="O49" s="21">
        <f t="shared" si="9"/>
        <v>0</v>
      </c>
      <c r="P49" s="101">
        <f t="shared" si="1"/>
        <v>0</v>
      </c>
    </row>
    <row r="50" spans="1:16" ht="52.35" customHeight="1" x14ac:dyDescent="0.2">
      <c r="A50" s="22" t="s">
        <v>37</v>
      </c>
      <c r="B50" s="34" t="s">
        <v>63</v>
      </c>
      <c r="C50" s="34" t="s">
        <v>28</v>
      </c>
      <c r="D50" s="34" t="s">
        <v>24</v>
      </c>
      <c r="E50" s="34" t="s">
        <v>66</v>
      </c>
      <c r="F50" s="34" t="s">
        <v>68</v>
      </c>
      <c r="G50" s="34" t="s">
        <v>70</v>
      </c>
      <c r="H50" s="34" t="s">
        <v>36</v>
      </c>
      <c r="I50" s="34" t="s">
        <v>71</v>
      </c>
      <c r="J50" s="34" t="s">
        <v>0</v>
      </c>
      <c r="K50" s="34" t="s">
        <v>0</v>
      </c>
      <c r="L50" s="34" t="s">
        <v>0</v>
      </c>
      <c r="M50" s="21">
        <f>M51</f>
        <v>90000000</v>
      </c>
      <c r="N50" s="21">
        <f t="shared" ref="N50:O50" si="10">N51</f>
        <v>0</v>
      </c>
      <c r="O50" s="21">
        <f t="shared" si="10"/>
        <v>0</v>
      </c>
      <c r="P50" s="101">
        <f t="shared" si="1"/>
        <v>0</v>
      </c>
    </row>
    <row r="51" spans="1:16" ht="52.35" customHeight="1" x14ac:dyDescent="0.2">
      <c r="A51" s="1" t="s">
        <v>72</v>
      </c>
      <c r="B51" s="26" t="s">
        <v>63</v>
      </c>
      <c r="C51" s="26" t="s">
        <v>28</v>
      </c>
      <c r="D51" s="26" t="s">
        <v>24</v>
      </c>
      <c r="E51" s="26" t="s">
        <v>66</v>
      </c>
      <c r="F51" s="26" t="s">
        <v>68</v>
      </c>
      <c r="G51" s="26" t="s">
        <v>70</v>
      </c>
      <c r="H51" s="26" t="s">
        <v>36</v>
      </c>
      <c r="I51" s="26" t="s">
        <v>71</v>
      </c>
      <c r="J51" s="27" t="s">
        <v>73</v>
      </c>
      <c r="K51" s="27" t="s">
        <v>74</v>
      </c>
      <c r="L51" s="27">
        <v>2018</v>
      </c>
      <c r="M51" s="33">
        <v>90000000</v>
      </c>
      <c r="N51" s="33">
        <v>0</v>
      </c>
      <c r="O51" s="33">
        <v>0</v>
      </c>
      <c r="P51" s="102">
        <f t="shared" si="1"/>
        <v>0</v>
      </c>
    </row>
    <row r="52" spans="1:16" ht="34.35" customHeight="1" x14ac:dyDescent="0.2">
      <c r="A52" s="22" t="s">
        <v>337</v>
      </c>
      <c r="B52" s="34" t="s">
        <v>63</v>
      </c>
      <c r="C52" s="34" t="s">
        <v>28</v>
      </c>
      <c r="D52" s="34" t="s">
        <v>24</v>
      </c>
      <c r="E52" s="34" t="s">
        <v>75</v>
      </c>
      <c r="F52" s="34" t="s">
        <v>0</v>
      </c>
      <c r="G52" s="34" t="s">
        <v>0</v>
      </c>
      <c r="H52" s="35" t="s">
        <v>0</v>
      </c>
      <c r="I52" s="35" t="s">
        <v>0</v>
      </c>
      <c r="J52" s="35" t="s">
        <v>0</v>
      </c>
      <c r="K52" s="35" t="s">
        <v>0</v>
      </c>
      <c r="L52" s="35" t="s">
        <v>0</v>
      </c>
      <c r="M52" s="21">
        <f t="shared" ref="M52:O57" si="11">M53</f>
        <v>91737381.150000006</v>
      </c>
      <c r="N52" s="21">
        <f t="shared" si="11"/>
        <v>6822734.04</v>
      </c>
      <c r="O52" s="21">
        <f t="shared" si="11"/>
        <v>6000000</v>
      </c>
      <c r="P52" s="101">
        <f t="shared" si="1"/>
        <v>6.5404090729267561E-2</v>
      </c>
    </row>
    <row r="53" spans="1:16" ht="67.5" customHeight="1" x14ac:dyDescent="0.2">
      <c r="A53" s="22" t="s">
        <v>336</v>
      </c>
      <c r="B53" s="34" t="s">
        <v>63</v>
      </c>
      <c r="C53" s="34" t="s">
        <v>28</v>
      </c>
      <c r="D53" s="34" t="s">
        <v>24</v>
      </c>
      <c r="E53" s="34" t="s">
        <v>75</v>
      </c>
      <c r="F53" s="34" t="s">
        <v>0</v>
      </c>
      <c r="G53" s="34" t="s">
        <v>0</v>
      </c>
      <c r="H53" s="35" t="s">
        <v>0</v>
      </c>
      <c r="I53" s="35" t="s">
        <v>0</v>
      </c>
      <c r="J53" s="35" t="s">
        <v>0</v>
      </c>
      <c r="K53" s="35" t="s">
        <v>0</v>
      </c>
      <c r="L53" s="35" t="s">
        <v>0</v>
      </c>
      <c r="M53" s="21">
        <f t="shared" si="11"/>
        <v>91737381.150000006</v>
      </c>
      <c r="N53" s="21">
        <f t="shared" si="11"/>
        <v>6822734.04</v>
      </c>
      <c r="O53" s="21">
        <f t="shared" si="11"/>
        <v>6000000</v>
      </c>
      <c r="P53" s="101">
        <f t="shared" si="1"/>
        <v>6.5404090729267561E-2</v>
      </c>
    </row>
    <row r="54" spans="1:16" ht="15" customHeight="1" x14ac:dyDescent="0.2">
      <c r="A54" s="36" t="s">
        <v>67</v>
      </c>
      <c r="B54" s="34" t="s">
        <v>63</v>
      </c>
      <c r="C54" s="34" t="s">
        <v>28</v>
      </c>
      <c r="D54" s="34" t="s">
        <v>24</v>
      </c>
      <c r="E54" s="34" t="s">
        <v>75</v>
      </c>
      <c r="F54" s="34" t="s">
        <v>68</v>
      </c>
      <c r="G54" s="34" t="s">
        <v>0</v>
      </c>
      <c r="H54" s="34" t="s">
        <v>0</v>
      </c>
      <c r="I54" s="34" t="s">
        <v>0</v>
      </c>
      <c r="J54" s="34" t="s">
        <v>0</v>
      </c>
      <c r="K54" s="34" t="s">
        <v>0</v>
      </c>
      <c r="L54" s="34" t="s">
        <v>0</v>
      </c>
      <c r="M54" s="21">
        <f t="shared" si="11"/>
        <v>91737381.150000006</v>
      </c>
      <c r="N54" s="21">
        <f t="shared" si="11"/>
        <v>6822734.04</v>
      </c>
      <c r="O54" s="21">
        <f t="shared" si="11"/>
        <v>6000000</v>
      </c>
      <c r="P54" s="101">
        <f t="shared" si="1"/>
        <v>6.5404090729267561E-2</v>
      </c>
    </row>
    <row r="55" spans="1:16" ht="15" customHeight="1" x14ac:dyDescent="0.2">
      <c r="A55" s="36" t="s">
        <v>69</v>
      </c>
      <c r="B55" s="34" t="s">
        <v>63</v>
      </c>
      <c r="C55" s="34" t="s">
        <v>28</v>
      </c>
      <c r="D55" s="34" t="s">
        <v>24</v>
      </c>
      <c r="E55" s="34" t="s">
        <v>75</v>
      </c>
      <c r="F55" s="34" t="s">
        <v>68</v>
      </c>
      <c r="G55" s="34" t="s">
        <v>70</v>
      </c>
      <c r="H55" s="34" t="s">
        <v>0</v>
      </c>
      <c r="I55" s="34" t="s">
        <v>0</v>
      </c>
      <c r="J55" s="34" t="s">
        <v>0</v>
      </c>
      <c r="K55" s="34" t="s">
        <v>0</v>
      </c>
      <c r="L55" s="34" t="s">
        <v>0</v>
      </c>
      <c r="M55" s="21">
        <f t="shared" si="11"/>
        <v>91737381.150000006</v>
      </c>
      <c r="N55" s="21">
        <f t="shared" si="11"/>
        <v>6822734.04</v>
      </c>
      <c r="O55" s="21">
        <f t="shared" si="11"/>
        <v>6000000</v>
      </c>
      <c r="P55" s="101">
        <f t="shared" si="1"/>
        <v>6.5404090729267561E-2</v>
      </c>
    </row>
    <row r="56" spans="1:16" ht="52.35" customHeight="1" x14ac:dyDescent="0.2">
      <c r="A56" s="22" t="s">
        <v>35</v>
      </c>
      <c r="B56" s="34" t="s">
        <v>63</v>
      </c>
      <c r="C56" s="34" t="s">
        <v>28</v>
      </c>
      <c r="D56" s="34" t="s">
        <v>24</v>
      </c>
      <c r="E56" s="34" t="s">
        <v>75</v>
      </c>
      <c r="F56" s="34" t="s">
        <v>68</v>
      </c>
      <c r="G56" s="34" t="s">
        <v>70</v>
      </c>
      <c r="H56" s="34" t="s">
        <v>36</v>
      </c>
      <c r="I56" s="35" t="s">
        <v>0</v>
      </c>
      <c r="J56" s="35" t="s">
        <v>0</v>
      </c>
      <c r="K56" s="35" t="s">
        <v>0</v>
      </c>
      <c r="L56" s="35" t="s">
        <v>0</v>
      </c>
      <c r="M56" s="21">
        <f t="shared" si="11"/>
        <v>91737381.150000006</v>
      </c>
      <c r="N56" s="21">
        <f t="shared" si="11"/>
        <v>6822734.04</v>
      </c>
      <c r="O56" s="21">
        <f t="shared" si="11"/>
        <v>6000000</v>
      </c>
      <c r="P56" s="101">
        <f t="shared" si="1"/>
        <v>6.5404090729267561E-2</v>
      </c>
    </row>
    <row r="57" spans="1:16" ht="52.35" customHeight="1" x14ac:dyDescent="0.2">
      <c r="A57" s="22" t="s">
        <v>37</v>
      </c>
      <c r="B57" s="34" t="s">
        <v>63</v>
      </c>
      <c r="C57" s="34" t="s">
        <v>28</v>
      </c>
      <c r="D57" s="34" t="s">
        <v>24</v>
      </c>
      <c r="E57" s="34" t="s">
        <v>75</v>
      </c>
      <c r="F57" s="34" t="s">
        <v>68</v>
      </c>
      <c r="G57" s="34" t="s">
        <v>70</v>
      </c>
      <c r="H57" s="34" t="s">
        <v>36</v>
      </c>
      <c r="I57" s="34" t="s">
        <v>76</v>
      </c>
      <c r="J57" s="34" t="s">
        <v>0</v>
      </c>
      <c r="K57" s="34" t="s">
        <v>0</v>
      </c>
      <c r="L57" s="34" t="s">
        <v>0</v>
      </c>
      <c r="M57" s="21">
        <f t="shared" si="11"/>
        <v>91737381.150000006</v>
      </c>
      <c r="N57" s="21">
        <f t="shared" si="11"/>
        <v>6822734.04</v>
      </c>
      <c r="O57" s="21">
        <f t="shared" si="11"/>
        <v>6000000</v>
      </c>
      <c r="P57" s="101">
        <f t="shared" si="1"/>
        <v>6.5404090729267561E-2</v>
      </c>
    </row>
    <row r="58" spans="1:16" ht="52.35" customHeight="1" x14ac:dyDescent="0.2">
      <c r="A58" s="1" t="s">
        <v>77</v>
      </c>
      <c r="B58" s="26" t="s">
        <v>63</v>
      </c>
      <c r="C58" s="26" t="s">
        <v>28</v>
      </c>
      <c r="D58" s="26" t="s">
        <v>24</v>
      </c>
      <c r="E58" s="26" t="s">
        <v>75</v>
      </c>
      <c r="F58" s="26" t="s">
        <v>68</v>
      </c>
      <c r="G58" s="26" t="s">
        <v>70</v>
      </c>
      <c r="H58" s="26" t="s">
        <v>36</v>
      </c>
      <c r="I58" s="26" t="s">
        <v>76</v>
      </c>
      <c r="J58" s="27" t="s">
        <v>85</v>
      </c>
      <c r="K58" s="27">
        <v>150</v>
      </c>
      <c r="L58" s="27">
        <v>2018</v>
      </c>
      <c r="M58" s="33">
        <f>90780381.15+957000</f>
        <v>91737381.150000006</v>
      </c>
      <c r="N58" s="33">
        <v>6822734.04</v>
      </c>
      <c r="O58" s="33">
        <v>6000000</v>
      </c>
      <c r="P58" s="102">
        <f t="shared" si="1"/>
        <v>6.5404090729267561E-2</v>
      </c>
    </row>
    <row r="59" spans="1:16" s="49" customFormat="1" ht="34.35" customHeight="1" x14ac:dyDescent="0.2">
      <c r="A59" s="46" t="s">
        <v>78</v>
      </c>
      <c r="B59" s="47" t="s">
        <v>79</v>
      </c>
      <c r="C59" s="47" t="s">
        <v>0</v>
      </c>
      <c r="D59" s="47" t="s">
        <v>0</v>
      </c>
      <c r="E59" s="47" t="s">
        <v>0</v>
      </c>
      <c r="F59" s="47" t="s">
        <v>0</v>
      </c>
      <c r="G59" s="47" t="s">
        <v>0</v>
      </c>
      <c r="H59" s="48" t="s">
        <v>0</v>
      </c>
      <c r="I59" s="48" t="s">
        <v>0</v>
      </c>
      <c r="J59" s="48" t="s">
        <v>0</v>
      </c>
      <c r="K59" s="48" t="s">
        <v>0</v>
      </c>
      <c r="L59" s="48" t="s">
        <v>0</v>
      </c>
      <c r="M59" s="21">
        <f t="shared" ref="M59:O66" si="12">M60</f>
        <v>50000000</v>
      </c>
      <c r="N59" s="21">
        <f t="shared" si="12"/>
        <v>497200</v>
      </c>
      <c r="O59" s="21">
        <f t="shared" si="12"/>
        <v>397300</v>
      </c>
      <c r="P59" s="101">
        <f t="shared" si="1"/>
        <v>7.9459999999999999E-3</v>
      </c>
    </row>
    <row r="60" spans="1:16" s="49" customFormat="1" ht="34.35" customHeight="1" x14ac:dyDescent="0.2">
      <c r="A60" s="46" t="s">
        <v>80</v>
      </c>
      <c r="B60" s="47" t="s">
        <v>79</v>
      </c>
      <c r="C60" s="47" t="s">
        <v>28</v>
      </c>
      <c r="D60" s="47" t="s">
        <v>81</v>
      </c>
      <c r="E60" s="47" t="s">
        <v>0</v>
      </c>
      <c r="F60" s="47" t="s">
        <v>0</v>
      </c>
      <c r="G60" s="47" t="s">
        <v>0</v>
      </c>
      <c r="H60" s="48" t="s">
        <v>0</v>
      </c>
      <c r="I60" s="48" t="s">
        <v>0</v>
      </c>
      <c r="J60" s="48" t="s">
        <v>0</v>
      </c>
      <c r="K60" s="48" t="s">
        <v>0</v>
      </c>
      <c r="L60" s="48" t="s">
        <v>0</v>
      </c>
      <c r="M60" s="21">
        <f t="shared" si="12"/>
        <v>50000000</v>
      </c>
      <c r="N60" s="21">
        <f t="shared" si="12"/>
        <v>497200</v>
      </c>
      <c r="O60" s="21">
        <f t="shared" si="12"/>
        <v>397300</v>
      </c>
      <c r="P60" s="101">
        <f t="shared" si="1"/>
        <v>7.9459999999999999E-3</v>
      </c>
    </row>
    <row r="61" spans="1:16" s="49" customFormat="1" ht="34.35" customHeight="1" x14ac:dyDescent="0.2">
      <c r="A61" s="46" t="s">
        <v>347</v>
      </c>
      <c r="B61" s="47" t="s">
        <v>79</v>
      </c>
      <c r="C61" s="47" t="s">
        <v>28</v>
      </c>
      <c r="D61" s="47" t="s">
        <v>81</v>
      </c>
      <c r="E61" s="47" t="s">
        <v>75</v>
      </c>
      <c r="F61" s="47" t="s">
        <v>0</v>
      </c>
      <c r="G61" s="47" t="s">
        <v>0</v>
      </c>
      <c r="H61" s="48" t="s">
        <v>0</v>
      </c>
      <c r="I61" s="48" t="s">
        <v>0</v>
      </c>
      <c r="J61" s="48" t="s">
        <v>0</v>
      </c>
      <c r="K61" s="48" t="s">
        <v>0</v>
      </c>
      <c r="L61" s="48" t="s">
        <v>0</v>
      </c>
      <c r="M61" s="21">
        <f t="shared" si="12"/>
        <v>50000000</v>
      </c>
      <c r="N61" s="21">
        <f t="shared" si="12"/>
        <v>497200</v>
      </c>
      <c r="O61" s="21">
        <f t="shared" si="12"/>
        <v>397300</v>
      </c>
      <c r="P61" s="101">
        <f t="shared" si="1"/>
        <v>7.9459999999999999E-3</v>
      </c>
    </row>
    <row r="62" spans="1:16" s="49" customFormat="1" ht="69" customHeight="1" x14ac:dyDescent="0.2">
      <c r="A62" s="46" t="s">
        <v>336</v>
      </c>
      <c r="B62" s="47" t="s">
        <v>79</v>
      </c>
      <c r="C62" s="47" t="s">
        <v>28</v>
      </c>
      <c r="D62" s="47" t="s">
        <v>81</v>
      </c>
      <c r="E62" s="47" t="s">
        <v>75</v>
      </c>
      <c r="F62" s="47" t="s">
        <v>0</v>
      </c>
      <c r="G62" s="47" t="s">
        <v>0</v>
      </c>
      <c r="H62" s="48" t="s">
        <v>0</v>
      </c>
      <c r="I62" s="48" t="s">
        <v>0</v>
      </c>
      <c r="J62" s="48" t="s">
        <v>0</v>
      </c>
      <c r="K62" s="48" t="s">
        <v>0</v>
      </c>
      <c r="L62" s="48" t="s">
        <v>0</v>
      </c>
      <c r="M62" s="21">
        <f t="shared" si="12"/>
        <v>50000000</v>
      </c>
      <c r="N62" s="21">
        <f t="shared" si="12"/>
        <v>497200</v>
      </c>
      <c r="O62" s="21">
        <f t="shared" si="12"/>
        <v>397300</v>
      </c>
      <c r="P62" s="101">
        <f t="shared" si="1"/>
        <v>7.9459999999999999E-3</v>
      </c>
    </row>
    <row r="63" spans="1:16" s="49" customFormat="1" ht="15" customHeight="1" x14ac:dyDescent="0.2">
      <c r="A63" s="50" t="s">
        <v>82</v>
      </c>
      <c r="B63" s="47" t="s">
        <v>79</v>
      </c>
      <c r="C63" s="47" t="s">
        <v>28</v>
      </c>
      <c r="D63" s="47" t="s">
        <v>81</v>
      </c>
      <c r="E63" s="47" t="s">
        <v>75</v>
      </c>
      <c r="F63" s="47" t="s">
        <v>83</v>
      </c>
      <c r="G63" s="47" t="s">
        <v>0</v>
      </c>
      <c r="H63" s="47" t="s">
        <v>0</v>
      </c>
      <c r="I63" s="47" t="s">
        <v>0</v>
      </c>
      <c r="J63" s="47" t="s">
        <v>0</v>
      </c>
      <c r="K63" s="47" t="s">
        <v>0</v>
      </c>
      <c r="L63" s="47" t="s">
        <v>0</v>
      </c>
      <c r="M63" s="21">
        <f t="shared" si="12"/>
        <v>50000000</v>
      </c>
      <c r="N63" s="21">
        <f t="shared" si="12"/>
        <v>497200</v>
      </c>
      <c r="O63" s="21">
        <f t="shared" si="12"/>
        <v>397300</v>
      </c>
      <c r="P63" s="101">
        <f t="shared" si="1"/>
        <v>7.9459999999999999E-3</v>
      </c>
    </row>
    <row r="64" spans="1:16" s="49" customFormat="1" ht="34.35" customHeight="1" x14ac:dyDescent="0.2">
      <c r="A64" s="50" t="s">
        <v>316</v>
      </c>
      <c r="B64" s="47" t="s">
        <v>79</v>
      </c>
      <c r="C64" s="47" t="s">
        <v>28</v>
      </c>
      <c r="D64" s="47" t="s">
        <v>81</v>
      </c>
      <c r="E64" s="47" t="s">
        <v>75</v>
      </c>
      <c r="F64" s="47" t="s">
        <v>83</v>
      </c>
      <c r="G64" s="47" t="s">
        <v>95</v>
      </c>
      <c r="H64" s="47" t="s">
        <v>0</v>
      </c>
      <c r="I64" s="47" t="s">
        <v>0</v>
      </c>
      <c r="J64" s="47" t="s">
        <v>0</v>
      </c>
      <c r="K64" s="47" t="s">
        <v>0</v>
      </c>
      <c r="L64" s="47" t="s">
        <v>0</v>
      </c>
      <c r="M64" s="21">
        <f t="shared" si="12"/>
        <v>50000000</v>
      </c>
      <c r="N64" s="21">
        <f t="shared" si="12"/>
        <v>497200</v>
      </c>
      <c r="O64" s="21">
        <f t="shared" si="12"/>
        <v>397300</v>
      </c>
      <c r="P64" s="101">
        <f t="shared" si="1"/>
        <v>7.9459999999999999E-3</v>
      </c>
    </row>
    <row r="65" spans="1:16" s="49" customFormat="1" ht="52.35" customHeight="1" x14ac:dyDescent="0.2">
      <c r="A65" s="46" t="s">
        <v>35</v>
      </c>
      <c r="B65" s="47" t="s">
        <v>79</v>
      </c>
      <c r="C65" s="47" t="s">
        <v>28</v>
      </c>
      <c r="D65" s="47" t="s">
        <v>81</v>
      </c>
      <c r="E65" s="47" t="s">
        <v>75</v>
      </c>
      <c r="F65" s="47" t="s">
        <v>83</v>
      </c>
      <c r="G65" s="47" t="s">
        <v>95</v>
      </c>
      <c r="H65" s="47" t="s">
        <v>36</v>
      </c>
      <c r="I65" s="48" t="s">
        <v>0</v>
      </c>
      <c r="J65" s="48" t="s">
        <v>0</v>
      </c>
      <c r="K65" s="48" t="s">
        <v>0</v>
      </c>
      <c r="L65" s="48" t="s">
        <v>0</v>
      </c>
      <c r="M65" s="21">
        <f t="shared" si="12"/>
        <v>50000000</v>
      </c>
      <c r="N65" s="21">
        <f t="shared" si="12"/>
        <v>497200</v>
      </c>
      <c r="O65" s="21">
        <f t="shared" si="12"/>
        <v>397300</v>
      </c>
      <c r="P65" s="101">
        <f t="shared" si="1"/>
        <v>7.9459999999999999E-3</v>
      </c>
    </row>
    <row r="66" spans="1:16" s="49" customFormat="1" ht="52.35" customHeight="1" x14ac:dyDescent="0.2">
      <c r="A66" s="46" t="s">
        <v>37</v>
      </c>
      <c r="B66" s="47" t="s">
        <v>79</v>
      </c>
      <c r="C66" s="47" t="s">
        <v>28</v>
      </c>
      <c r="D66" s="47" t="s">
        <v>81</v>
      </c>
      <c r="E66" s="47" t="s">
        <v>75</v>
      </c>
      <c r="F66" s="47" t="s">
        <v>83</v>
      </c>
      <c r="G66" s="47" t="s">
        <v>95</v>
      </c>
      <c r="H66" s="47" t="s">
        <v>36</v>
      </c>
      <c r="I66" s="47" t="s">
        <v>76</v>
      </c>
      <c r="J66" s="47" t="s">
        <v>0</v>
      </c>
      <c r="K66" s="47" t="s">
        <v>0</v>
      </c>
      <c r="L66" s="47" t="s">
        <v>0</v>
      </c>
      <c r="M66" s="21">
        <f t="shared" si="12"/>
        <v>50000000</v>
      </c>
      <c r="N66" s="21">
        <f t="shared" si="12"/>
        <v>497200</v>
      </c>
      <c r="O66" s="21">
        <f t="shared" si="12"/>
        <v>397300</v>
      </c>
      <c r="P66" s="101">
        <f t="shared" si="1"/>
        <v>7.9459999999999999E-3</v>
      </c>
    </row>
    <row r="67" spans="1:16" s="49" customFormat="1" ht="69.400000000000006" customHeight="1" x14ac:dyDescent="0.2">
      <c r="A67" s="20" t="s">
        <v>317</v>
      </c>
      <c r="B67" s="51" t="s">
        <v>79</v>
      </c>
      <c r="C67" s="51" t="s">
        <v>28</v>
      </c>
      <c r="D67" s="51" t="s">
        <v>81</v>
      </c>
      <c r="E67" s="51" t="s">
        <v>75</v>
      </c>
      <c r="F67" s="51" t="s">
        <v>83</v>
      </c>
      <c r="G67" s="51" t="s">
        <v>95</v>
      </c>
      <c r="H67" s="51" t="s">
        <v>36</v>
      </c>
      <c r="I67" s="51" t="s">
        <v>76</v>
      </c>
      <c r="J67" s="52" t="s">
        <v>132</v>
      </c>
      <c r="K67" s="52" t="s">
        <v>127</v>
      </c>
      <c r="L67" s="54">
        <v>2018</v>
      </c>
      <c r="M67" s="33">
        <v>50000000</v>
      </c>
      <c r="N67" s="33">
        <v>497200</v>
      </c>
      <c r="O67" s="33">
        <v>397300</v>
      </c>
      <c r="P67" s="102">
        <f t="shared" si="1"/>
        <v>7.9459999999999999E-3</v>
      </c>
    </row>
    <row r="68" spans="1:16" ht="81" customHeight="1" x14ac:dyDescent="0.2">
      <c r="A68" s="22" t="s">
        <v>89</v>
      </c>
      <c r="B68" s="34" t="s">
        <v>90</v>
      </c>
      <c r="C68" s="34" t="s">
        <v>0</v>
      </c>
      <c r="D68" s="34" t="s">
        <v>0</v>
      </c>
      <c r="E68" s="34" t="s">
        <v>0</v>
      </c>
      <c r="F68" s="34" t="s">
        <v>0</v>
      </c>
      <c r="G68" s="34" t="s">
        <v>0</v>
      </c>
      <c r="H68" s="35" t="s">
        <v>0</v>
      </c>
      <c r="I68" s="35" t="s">
        <v>0</v>
      </c>
      <c r="J68" s="35" t="s">
        <v>0</v>
      </c>
      <c r="K68" s="35" t="s">
        <v>0</v>
      </c>
      <c r="L68" s="35" t="s">
        <v>0</v>
      </c>
      <c r="M68" s="21">
        <f>M69</f>
        <v>273643190.51999998</v>
      </c>
      <c r="N68" s="21">
        <f>N69</f>
        <v>36853668.730000004</v>
      </c>
      <c r="O68" s="21">
        <f>O69</f>
        <v>36819593.340000004</v>
      </c>
      <c r="P68" s="101">
        <f t="shared" si="1"/>
        <v>0.13455329646622044</v>
      </c>
    </row>
    <row r="69" spans="1:16" ht="36" customHeight="1" x14ac:dyDescent="0.2">
      <c r="A69" s="22" t="s">
        <v>97</v>
      </c>
      <c r="B69" s="34" t="s">
        <v>90</v>
      </c>
      <c r="C69" s="34" t="s">
        <v>21</v>
      </c>
      <c r="D69" s="34" t="s">
        <v>0</v>
      </c>
      <c r="E69" s="34" t="s">
        <v>0</v>
      </c>
      <c r="F69" s="34" t="s">
        <v>0</v>
      </c>
      <c r="G69" s="34" t="s">
        <v>0</v>
      </c>
      <c r="H69" s="35" t="s">
        <v>0</v>
      </c>
      <c r="I69" s="35" t="s">
        <v>0</v>
      </c>
      <c r="J69" s="35" t="s">
        <v>0</v>
      </c>
      <c r="K69" s="35" t="s">
        <v>0</v>
      </c>
      <c r="L69" s="35" t="s">
        <v>0</v>
      </c>
      <c r="M69" s="21">
        <f t="shared" ref="M69:O75" si="13">M70</f>
        <v>273643190.51999998</v>
      </c>
      <c r="N69" s="21">
        <f t="shared" si="13"/>
        <v>36853668.730000004</v>
      </c>
      <c r="O69" s="21">
        <f t="shared" si="13"/>
        <v>36819593.340000004</v>
      </c>
      <c r="P69" s="101">
        <f t="shared" si="1"/>
        <v>0.13455329646622044</v>
      </c>
    </row>
    <row r="70" spans="1:16" ht="99" customHeight="1" x14ac:dyDescent="0.2">
      <c r="A70" s="22" t="s">
        <v>98</v>
      </c>
      <c r="B70" s="34" t="s">
        <v>90</v>
      </c>
      <c r="C70" s="34" t="s">
        <v>21</v>
      </c>
      <c r="D70" s="34" t="s">
        <v>99</v>
      </c>
      <c r="E70" s="34" t="s">
        <v>0</v>
      </c>
      <c r="F70" s="34" t="s">
        <v>0</v>
      </c>
      <c r="G70" s="34" t="s">
        <v>0</v>
      </c>
      <c r="H70" s="35" t="s">
        <v>0</v>
      </c>
      <c r="I70" s="35" t="s">
        <v>0</v>
      </c>
      <c r="J70" s="35" t="s">
        <v>0</v>
      </c>
      <c r="K70" s="35" t="s">
        <v>0</v>
      </c>
      <c r="L70" s="35" t="s">
        <v>0</v>
      </c>
      <c r="M70" s="21">
        <f t="shared" si="13"/>
        <v>273643190.51999998</v>
      </c>
      <c r="N70" s="21">
        <f t="shared" si="13"/>
        <v>36853668.730000004</v>
      </c>
      <c r="O70" s="21">
        <f t="shared" si="13"/>
        <v>36819593.340000004</v>
      </c>
      <c r="P70" s="101">
        <f t="shared" si="1"/>
        <v>0.13455329646622044</v>
      </c>
    </row>
    <row r="71" spans="1:16" ht="34.35" customHeight="1" x14ac:dyDescent="0.2">
      <c r="A71" s="22" t="s">
        <v>337</v>
      </c>
      <c r="B71" s="34" t="s">
        <v>90</v>
      </c>
      <c r="C71" s="34" t="s">
        <v>21</v>
      </c>
      <c r="D71" s="34" t="s">
        <v>99</v>
      </c>
      <c r="E71" s="34" t="s">
        <v>75</v>
      </c>
      <c r="F71" s="34" t="s">
        <v>0</v>
      </c>
      <c r="G71" s="34" t="s">
        <v>0</v>
      </c>
      <c r="H71" s="35" t="s">
        <v>0</v>
      </c>
      <c r="I71" s="35" t="s">
        <v>0</v>
      </c>
      <c r="J71" s="35" t="s">
        <v>0</v>
      </c>
      <c r="K71" s="35" t="s">
        <v>0</v>
      </c>
      <c r="L71" s="35" t="s">
        <v>0</v>
      </c>
      <c r="M71" s="21">
        <f t="shared" si="13"/>
        <v>273643190.51999998</v>
      </c>
      <c r="N71" s="21">
        <f t="shared" si="13"/>
        <v>36853668.730000004</v>
      </c>
      <c r="O71" s="21">
        <f t="shared" si="13"/>
        <v>36819593.340000004</v>
      </c>
      <c r="P71" s="101">
        <f t="shared" ref="P71:P134" si="14">O71/M71</f>
        <v>0.13455329646622044</v>
      </c>
    </row>
    <row r="72" spans="1:16" ht="63.75" customHeight="1" x14ac:dyDescent="0.2">
      <c r="A72" s="22" t="s">
        <v>338</v>
      </c>
      <c r="B72" s="34" t="s">
        <v>90</v>
      </c>
      <c r="C72" s="34" t="s">
        <v>21</v>
      </c>
      <c r="D72" s="34" t="s">
        <v>99</v>
      </c>
      <c r="E72" s="34" t="s">
        <v>75</v>
      </c>
      <c r="F72" s="34" t="s">
        <v>0</v>
      </c>
      <c r="G72" s="34" t="s">
        <v>0</v>
      </c>
      <c r="H72" s="35" t="s">
        <v>0</v>
      </c>
      <c r="I72" s="35" t="s">
        <v>0</v>
      </c>
      <c r="J72" s="35" t="s">
        <v>0</v>
      </c>
      <c r="K72" s="35" t="s">
        <v>0</v>
      </c>
      <c r="L72" s="35" t="s">
        <v>0</v>
      </c>
      <c r="M72" s="21">
        <f t="shared" si="13"/>
        <v>273643190.51999998</v>
      </c>
      <c r="N72" s="21">
        <f t="shared" si="13"/>
        <v>36853668.730000004</v>
      </c>
      <c r="O72" s="21">
        <f t="shared" si="13"/>
        <v>36819593.340000004</v>
      </c>
      <c r="P72" s="101">
        <f t="shared" si="14"/>
        <v>0.13455329646622044</v>
      </c>
    </row>
    <row r="73" spans="1:16" ht="15" customHeight="1" x14ac:dyDescent="0.2">
      <c r="A73" s="36" t="s">
        <v>94</v>
      </c>
      <c r="B73" s="34" t="s">
        <v>90</v>
      </c>
      <c r="C73" s="34" t="s">
        <v>21</v>
      </c>
      <c r="D73" s="34" t="s">
        <v>99</v>
      </c>
      <c r="E73" s="34" t="s">
        <v>75</v>
      </c>
      <c r="F73" s="34" t="s">
        <v>95</v>
      </c>
      <c r="G73" s="34" t="s">
        <v>0</v>
      </c>
      <c r="H73" s="34" t="s">
        <v>0</v>
      </c>
      <c r="I73" s="34" t="s">
        <v>0</v>
      </c>
      <c r="J73" s="34" t="s">
        <v>0</v>
      </c>
      <c r="K73" s="34" t="s">
        <v>0</v>
      </c>
      <c r="L73" s="34" t="s">
        <v>0</v>
      </c>
      <c r="M73" s="21">
        <f t="shared" si="13"/>
        <v>273643190.51999998</v>
      </c>
      <c r="N73" s="21">
        <f t="shared" si="13"/>
        <v>36853668.730000004</v>
      </c>
      <c r="O73" s="21">
        <f t="shared" si="13"/>
        <v>36819593.340000004</v>
      </c>
      <c r="P73" s="101">
        <f t="shared" si="14"/>
        <v>0.13455329646622044</v>
      </c>
    </row>
    <row r="74" spans="1:16" ht="22.5" customHeight="1" x14ac:dyDescent="0.2">
      <c r="A74" s="36" t="s">
        <v>100</v>
      </c>
      <c r="B74" s="34" t="s">
        <v>90</v>
      </c>
      <c r="C74" s="34" t="s">
        <v>21</v>
      </c>
      <c r="D74" s="34" t="s">
        <v>99</v>
      </c>
      <c r="E74" s="34" t="s">
        <v>75</v>
      </c>
      <c r="F74" s="34" t="s">
        <v>95</v>
      </c>
      <c r="G74" s="34" t="s">
        <v>101</v>
      </c>
      <c r="H74" s="34" t="s">
        <v>0</v>
      </c>
      <c r="I74" s="34" t="s">
        <v>0</v>
      </c>
      <c r="J74" s="34" t="s">
        <v>0</v>
      </c>
      <c r="K74" s="34" t="s">
        <v>0</v>
      </c>
      <c r="L74" s="34" t="s">
        <v>0</v>
      </c>
      <c r="M74" s="21">
        <f t="shared" si="13"/>
        <v>273643190.51999998</v>
      </c>
      <c r="N74" s="21">
        <f t="shared" si="13"/>
        <v>36853668.730000004</v>
      </c>
      <c r="O74" s="21">
        <f t="shared" si="13"/>
        <v>36819593.340000004</v>
      </c>
      <c r="P74" s="101">
        <f t="shared" si="14"/>
        <v>0.13455329646622044</v>
      </c>
    </row>
    <row r="75" spans="1:16" ht="34.35" customHeight="1" x14ac:dyDescent="0.2">
      <c r="A75" s="22" t="s">
        <v>102</v>
      </c>
      <c r="B75" s="34" t="s">
        <v>90</v>
      </c>
      <c r="C75" s="34" t="s">
        <v>21</v>
      </c>
      <c r="D75" s="34" t="s">
        <v>99</v>
      </c>
      <c r="E75" s="34" t="s">
        <v>75</v>
      </c>
      <c r="F75" s="34" t="s">
        <v>95</v>
      </c>
      <c r="G75" s="34" t="s">
        <v>101</v>
      </c>
      <c r="H75" s="34" t="s">
        <v>334</v>
      </c>
      <c r="I75" s="35" t="s">
        <v>0</v>
      </c>
      <c r="J75" s="35" t="s">
        <v>0</v>
      </c>
      <c r="K75" s="35" t="s">
        <v>0</v>
      </c>
      <c r="L75" s="35" t="s">
        <v>0</v>
      </c>
      <c r="M75" s="21">
        <f t="shared" si="13"/>
        <v>273643190.51999998</v>
      </c>
      <c r="N75" s="21">
        <f t="shared" si="13"/>
        <v>36853668.730000004</v>
      </c>
      <c r="O75" s="21">
        <f t="shared" si="13"/>
        <v>36819593.340000004</v>
      </c>
      <c r="P75" s="101">
        <f t="shared" si="14"/>
        <v>0.13455329646622044</v>
      </c>
    </row>
    <row r="76" spans="1:16" ht="52.35" customHeight="1" x14ac:dyDescent="0.2">
      <c r="A76" s="22" t="s">
        <v>37</v>
      </c>
      <c r="B76" s="34" t="s">
        <v>90</v>
      </c>
      <c r="C76" s="34" t="s">
        <v>21</v>
      </c>
      <c r="D76" s="34" t="s">
        <v>99</v>
      </c>
      <c r="E76" s="34" t="s">
        <v>75</v>
      </c>
      <c r="F76" s="34" t="s">
        <v>95</v>
      </c>
      <c r="G76" s="34" t="s">
        <v>101</v>
      </c>
      <c r="H76" s="34" t="s">
        <v>334</v>
      </c>
      <c r="I76" s="34" t="s">
        <v>76</v>
      </c>
      <c r="J76" s="34" t="s">
        <v>0</v>
      </c>
      <c r="K76" s="34" t="s">
        <v>0</v>
      </c>
      <c r="L76" s="34" t="s">
        <v>0</v>
      </c>
      <c r="M76" s="21">
        <f>M77+M78+M79+M80+M81</f>
        <v>273643190.51999998</v>
      </c>
      <c r="N76" s="21">
        <f>N77+N78+N79+N80+N81</f>
        <v>36853668.730000004</v>
      </c>
      <c r="O76" s="21">
        <f>O77+O78+O79+O80+O81</f>
        <v>36819593.340000004</v>
      </c>
      <c r="P76" s="101">
        <f t="shared" si="14"/>
        <v>0.13455329646622044</v>
      </c>
    </row>
    <row r="77" spans="1:16" ht="69.400000000000006" customHeight="1" x14ac:dyDescent="0.2">
      <c r="A77" s="1" t="s">
        <v>103</v>
      </c>
      <c r="B77" s="26" t="s">
        <v>90</v>
      </c>
      <c r="C77" s="26" t="s">
        <v>21</v>
      </c>
      <c r="D77" s="26" t="s">
        <v>99</v>
      </c>
      <c r="E77" s="26" t="s">
        <v>75</v>
      </c>
      <c r="F77" s="26" t="s">
        <v>95</v>
      </c>
      <c r="G77" s="26" t="s">
        <v>101</v>
      </c>
      <c r="H77" s="26" t="s">
        <v>334</v>
      </c>
      <c r="I77" s="26" t="s">
        <v>76</v>
      </c>
      <c r="J77" s="27" t="s">
        <v>104</v>
      </c>
      <c r="K77" s="27">
        <v>8.6300000000000008</v>
      </c>
      <c r="L77" s="54">
        <v>2018</v>
      </c>
      <c r="M77" s="33">
        <f>121140139+250000</f>
        <v>121390139</v>
      </c>
      <c r="N77" s="33">
        <v>48679.13</v>
      </c>
      <c r="O77" s="33">
        <v>14603.74</v>
      </c>
      <c r="P77" s="102">
        <f t="shared" si="14"/>
        <v>1.2030417067073298E-4</v>
      </c>
    </row>
    <row r="78" spans="1:16" ht="69.400000000000006" customHeight="1" x14ac:dyDescent="0.2">
      <c r="A78" s="1" t="s">
        <v>105</v>
      </c>
      <c r="B78" s="26" t="s">
        <v>90</v>
      </c>
      <c r="C78" s="26" t="s">
        <v>21</v>
      </c>
      <c r="D78" s="26" t="s">
        <v>99</v>
      </c>
      <c r="E78" s="26" t="s">
        <v>75</v>
      </c>
      <c r="F78" s="26" t="s">
        <v>95</v>
      </c>
      <c r="G78" s="26" t="s">
        <v>101</v>
      </c>
      <c r="H78" s="26" t="s">
        <v>334</v>
      </c>
      <c r="I78" s="26" t="s">
        <v>76</v>
      </c>
      <c r="J78" s="27" t="s">
        <v>104</v>
      </c>
      <c r="K78" s="27">
        <v>6.65</v>
      </c>
      <c r="L78" s="54">
        <v>2018</v>
      </c>
      <c r="M78" s="33">
        <f>92549780+137000</f>
        <v>92686780</v>
      </c>
      <c r="N78" s="33">
        <v>0</v>
      </c>
      <c r="O78" s="33">
        <v>0</v>
      </c>
      <c r="P78" s="102">
        <f t="shared" si="14"/>
        <v>0</v>
      </c>
    </row>
    <row r="79" spans="1:16" ht="63" customHeight="1" x14ac:dyDescent="0.2">
      <c r="A79" s="1" t="s">
        <v>106</v>
      </c>
      <c r="B79" s="26" t="s">
        <v>90</v>
      </c>
      <c r="C79" s="26" t="s">
        <v>21</v>
      </c>
      <c r="D79" s="26" t="s">
        <v>99</v>
      </c>
      <c r="E79" s="26" t="s">
        <v>75</v>
      </c>
      <c r="F79" s="26" t="s">
        <v>95</v>
      </c>
      <c r="G79" s="26" t="s">
        <v>101</v>
      </c>
      <c r="H79" s="26" t="s">
        <v>334</v>
      </c>
      <c r="I79" s="26" t="s">
        <v>76</v>
      </c>
      <c r="J79" s="27" t="s">
        <v>104</v>
      </c>
      <c r="K79" s="27">
        <v>0.98499999999999999</v>
      </c>
      <c r="L79" s="54">
        <v>2018</v>
      </c>
      <c r="M79" s="33">
        <f>20908787+196000</f>
        <v>21104787</v>
      </c>
      <c r="N79" s="33">
        <v>0</v>
      </c>
      <c r="O79" s="33">
        <v>0</v>
      </c>
      <c r="P79" s="102">
        <f t="shared" si="14"/>
        <v>0</v>
      </c>
    </row>
    <row r="80" spans="1:16" ht="63" customHeight="1" x14ac:dyDescent="0.2">
      <c r="A80" s="1" t="s">
        <v>107</v>
      </c>
      <c r="B80" s="26" t="s">
        <v>90</v>
      </c>
      <c r="C80" s="26" t="s">
        <v>21</v>
      </c>
      <c r="D80" s="26" t="s">
        <v>99</v>
      </c>
      <c r="E80" s="26" t="s">
        <v>75</v>
      </c>
      <c r="F80" s="26" t="s">
        <v>95</v>
      </c>
      <c r="G80" s="26" t="s">
        <v>101</v>
      </c>
      <c r="H80" s="26" t="s">
        <v>334</v>
      </c>
      <c r="I80" s="26" t="s">
        <v>76</v>
      </c>
      <c r="J80" s="27" t="s">
        <v>104</v>
      </c>
      <c r="K80" s="27">
        <v>1</v>
      </c>
      <c r="L80" s="54">
        <v>2018</v>
      </c>
      <c r="M80" s="33">
        <f>13580993+39000</f>
        <v>13619993</v>
      </c>
      <c r="N80" s="33">
        <v>11963498.439999999</v>
      </c>
      <c r="O80" s="33">
        <v>11963498.439999999</v>
      </c>
      <c r="P80" s="102">
        <f t="shared" si="14"/>
        <v>0.87837772310161977</v>
      </c>
    </row>
    <row r="81" spans="1:16" ht="54" customHeight="1" x14ac:dyDescent="0.2">
      <c r="A81" s="1" t="s">
        <v>420</v>
      </c>
      <c r="B81" s="26" t="s">
        <v>90</v>
      </c>
      <c r="C81" s="26" t="s">
        <v>21</v>
      </c>
      <c r="D81" s="26" t="s">
        <v>99</v>
      </c>
      <c r="E81" s="26" t="s">
        <v>75</v>
      </c>
      <c r="F81" s="26" t="s">
        <v>95</v>
      </c>
      <c r="G81" s="26" t="s">
        <v>101</v>
      </c>
      <c r="H81" s="26" t="s">
        <v>334</v>
      </c>
      <c r="I81" s="26" t="s">
        <v>76</v>
      </c>
      <c r="J81" s="27" t="s">
        <v>104</v>
      </c>
      <c r="K81" s="27">
        <v>6.0609999999999999</v>
      </c>
      <c r="L81" s="54">
        <v>2018</v>
      </c>
      <c r="M81" s="33">
        <f>7501603.52+17339888</f>
        <v>24841491.52</v>
      </c>
      <c r="N81" s="33">
        <v>24841491.16</v>
      </c>
      <c r="O81" s="33">
        <v>24841491.16</v>
      </c>
      <c r="P81" s="102">
        <f t="shared" si="14"/>
        <v>0.99999998550811653</v>
      </c>
    </row>
    <row r="82" spans="1:16" ht="78.75" customHeight="1" x14ac:dyDescent="0.2">
      <c r="A82" s="22" t="s">
        <v>108</v>
      </c>
      <c r="B82" s="34" t="s">
        <v>109</v>
      </c>
      <c r="C82" s="34" t="s">
        <v>0</v>
      </c>
      <c r="D82" s="34" t="s">
        <v>0</v>
      </c>
      <c r="E82" s="34" t="s">
        <v>0</v>
      </c>
      <c r="F82" s="34" t="s">
        <v>0</v>
      </c>
      <c r="G82" s="34" t="s">
        <v>0</v>
      </c>
      <c r="H82" s="35" t="s">
        <v>0</v>
      </c>
      <c r="I82" s="35" t="s">
        <v>0</v>
      </c>
      <c r="J82" s="35" t="s">
        <v>0</v>
      </c>
      <c r="K82" s="35" t="s">
        <v>0</v>
      </c>
      <c r="L82" s="35" t="s">
        <v>0</v>
      </c>
      <c r="M82" s="21">
        <f>M83+M108+M122</f>
        <v>516007654.41000009</v>
      </c>
      <c r="N82" s="21">
        <f>N83+N108+N122</f>
        <v>131149068.66999999</v>
      </c>
      <c r="O82" s="21">
        <f>O83+O108+O122</f>
        <v>131081550.06</v>
      </c>
      <c r="P82" s="101">
        <f t="shared" si="14"/>
        <v>0.25403024342706276</v>
      </c>
    </row>
    <row r="83" spans="1:16" ht="51.75" customHeight="1" x14ac:dyDescent="0.2">
      <c r="A83" s="22" t="s">
        <v>110</v>
      </c>
      <c r="B83" s="34" t="s">
        <v>109</v>
      </c>
      <c r="C83" s="34" t="s">
        <v>14</v>
      </c>
      <c r="D83" s="34" t="s">
        <v>0</v>
      </c>
      <c r="E83" s="34" t="s">
        <v>0</v>
      </c>
      <c r="F83" s="34" t="s">
        <v>0</v>
      </c>
      <c r="G83" s="34" t="s">
        <v>0</v>
      </c>
      <c r="H83" s="35" t="s">
        <v>0</v>
      </c>
      <c r="I83" s="35" t="s">
        <v>0</v>
      </c>
      <c r="J83" s="35" t="s">
        <v>0</v>
      </c>
      <c r="K83" s="35" t="s">
        <v>0</v>
      </c>
      <c r="L83" s="35" t="s">
        <v>0</v>
      </c>
      <c r="M83" s="21">
        <f>M84+M92+M100</f>
        <v>10453973.65</v>
      </c>
      <c r="N83" s="21">
        <f>N84+N92+N100</f>
        <v>99000</v>
      </c>
      <c r="O83" s="21">
        <f>O84+O92+O100</f>
        <v>163120</v>
      </c>
      <c r="P83" s="101">
        <f t="shared" si="14"/>
        <v>1.5603636039392542E-2</v>
      </c>
    </row>
    <row r="84" spans="1:16" ht="47.25" customHeight="1" x14ac:dyDescent="0.2">
      <c r="A84" s="22" t="s">
        <v>328</v>
      </c>
      <c r="B84" s="34" t="s">
        <v>109</v>
      </c>
      <c r="C84" s="34" t="s">
        <v>14</v>
      </c>
      <c r="D84" s="34" t="s">
        <v>81</v>
      </c>
      <c r="E84" s="34" t="s">
        <v>0</v>
      </c>
      <c r="F84" s="34" t="s">
        <v>0</v>
      </c>
      <c r="G84" s="34" t="s">
        <v>0</v>
      </c>
      <c r="H84" s="35" t="s">
        <v>0</v>
      </c>
      <c r="I84" s="35" t="s">
        <v>0</v>
      </c>
      <c r="J84" s="35" t="s">
        <v>0</v>
      </c>
      <c r="K84" s="35" t="s">
        <v>0</v>
      </c>
      <c r="L84" s="35" t="s">
        <v>0</v>
      </c>
      <c r="M84" s="21">
        <f t="shared" ref="M84:O90" si="15">M85</f>
        <v>5000000</v>
      </c>
      <c r="N84" s="21">
        <f t="shared" si="15"/>
        <v>0</v>
      </c>
      <c r="O84" s="21">
        <f t="shared" si="15"/>
        <v>0</v>
      </c>
      <c r="P84" s="101">
        <f t="shared" si="14"/>
        <v>0</v>
      </c>
    </row>
    <row r="85" spans="1:16" ht="34.35" customHeight="1" x14ac:dyDescent="0.2">
      <c r="A85" s="22" t="s">
        <v>337</v>
      </c>
      <c r="B85" s="34" t="s">
        <v>109</v>
      </c>
      <c r="C85" s="34" t="s">
        <v>14</v>
      </c>
      <c r="D85" s="34" t="s">
        <v>81</v>
      </c>
      <c r="E85" s="34" t="s">
        <v>75</v>
      </c>
      <c r="F85" s="34" t="s">
        <v>0</v>
      </c>
      <c r="G85" s="34" t="s">
        <v>0</v>
      </c>
      <c r="H85" s="35" t="s">
        <v>0</v>
      </c>
      <c r="I85" s="35" t="s">
        <v>0</v>
      </c>
      <c r="J85" s="35" t="s">
        <v>0</v>
      </c>
      <c r="K85" s="35" t="s">
        <v>0</v>
      </c>
      <c r="L85" s="35" t="s">
        <v>0</v>
      </c>
      <c r="M85" s="21">
        <f t="shared" si="15"/>
        <v>5000000</v>
      </c>
      <c r="N85" s="21">
        <f t="shared" si="15"/>
        <v>0</v>
      </c>
      <c r="O85" s="21">
        <f t="shared" si="15"/>
        <v>0</v>
      </c>
      <c r="P85" s="101">
        <f t="shared" si="14"/>
        <v>0</v>
      </c>
    </row>
    <row r="86" spans="1:16" ht="68.25" customHeight="1" x14ac:dyDescent="0.2">
      <c r="A86" s="22" t="s">
        <v>336</v>
      </c>
      <c r="B86" s="34" t="s">
        <v>109</v>
      </c>
      <c r="C86" s="34" t="s">
        <v>14</v>
      </c>
      <c r="D86" s="34" t="s">
        <v>81</v>
      </c>
      <c r="E86" s="34" t="s">
        <v>75</v>
      </c>
      <c r="F86" s="34" t="s">
        <v>0</v>
      </c>
      <c r="G86" s="34" t="s">
        <v>0</v>
      </c>
      <c r="H86" s="35" t="s">
        <v>0</v>
      </c>
      <c r="I86" s="35" t="s">
        <v>0</v>
      </c>
      <c r="J86" s="35" t="s">
        <v>0</v>
      </c>
      <c r="K86" s="35" t="s">
        <v>0</v>
      </c>
      <c r="L86" s="35" t="s">
        <v>0</v>
      </c>
      <c r="M86" s="21">
        <f t="shared" si="15"/>
        <v>5000000</v>
      </c>
      <c r="N86" s="21">
        <f t="shared" si="15"/>
        <v>0</v>
      </c>
      <c r="O86" s="21">
        <f t="shared" si="15"/>
        <v>0</v>
      </c>
      <c r="P86" s="101">
        <f t="shared" si="14"/>
        <v>0</v>
      </c>
    </row>
    <row r="87" spans="1:16" ht="15" customHeight="1" x14ac:dyDescent="0.2">
      <c r="A87" s="36" t="s">
        <v>31</v>
      </c>
      <c r="B87" s="34" t="s">
        <v>109</v>
      </c>
      <c r="C87" s="34" t="s">
        <v>14</v>
      </c>
      <c r="D87" s="34" t="s">
        <v>81</v>
      </c>
      <c r="E87" s="34" t="s">
        <v>75</v>
      </c>
      <c r="F87" s="34" t="s">
        <v>32</v>
      </c>
      <c r="G87" s="34" t="s">
        <v>0</v>
      </c>
      <c r="H87" s="34" t="s">
        <v>0</v>
      </c>
      <c r="I87" s="34" t="s">
        <v>0</v>
      </c>
      <c r="J87" s="34" t="s">
        <v>0</v>
      </c>
      <c r="K87" s="34" t="s">
        <v>0</v>
      </c>
      <c r="L87" s="34" t="s">
        <v>0</v>
      </c>
      <c r="M87" s="21">
        <f t="shared" si="15"/>
        <v>5000000</v>
      </c>
      <c r="N87" s="21">
        <f t="shared" si="15"/>
        <v>0</v>
      </c>
      <c r="O87" s="21">
        <f t="shared" si="15"/>
        <v>0</v>
      </c>
      <c r="P87" s="101">
        <f t="shared" si="14"/>
        <v>0</v>
      </c>
    </row>
    <row r="88" spans="1:16" ht="15" customHeight="1" x14ac:dyDescent="0.2">
      <c r="A88" s="36" t="s">
        <v>33</v>
      </c>
      <c r="B88" s="34" t="s">
        <v>109</v>
      </c>
      <c r="C88" s="34" t="s">
        <v>14</v>
      </c>
      <c r="D88" s="34" t="s">
        <v>81</v>
      </c>
      <c r="E88" s="34" t="s">
        <v>75</v>
      </c>
      <c r="F88" s="34" t="s">
        <v>32</v>
      </c>
      <c r="G88" s="34" t="s">
        <v>34</v>
      </c>
      <c r="H88" s="34" t="s">
        <v>0</v>
      </c>
      <c r="I88" s="34" t="s">
        <v>0</v>
      </c>
      <c r="J88" s="34" t="s">
        <v>0</v>
      </c>
      <c r="K88" s="34" t="s">
        <v>0</v>
      </c>
      <c r="L88" s="34" t="s">
        <v>0</v>
      </c>
      <c r="M88" s="21">
        <f t="shared" si="15"/>
        <v>5000000</v>
      </c>
      <c r="N88" s="21">
        <f t="shared" si="15"/>
        <v>0</v>
      </c>
      <c r="O88" s="21">
        <f t="shared" si="15"/>
        <v>0</v>
      </c>
      <c r="P88" s="101">
        <f t="shared" si="14"/>
        <v>0</v>
      </c>
    </row>
    <row r="89" spans="1:16" ht="47.25" customHeight="1" x14ac:dyDescent="0.2">
      <c r="A89" s="22" t="s">
        <v>35</v>
      </c>
      <c r="B89" s="34" t="s">
        <v>109</v>
      </c>
      <c r="C89" s="34" t="s">
        <v>14</v>
      </c>
      <c r="D89" s="34" t="s">
        <v>81</v>
      </c>
      <c r="E89" s="34" t="s">
        <v>75</v>
      </c>
      <c r="F89" s="34" t="s">
        <v>32</v>
      </c>
      <c r="G89" s="34" t="s">
        <v>34</v>
      </c>
      <c r="H89" s="34" t="s">
        <v>36</v>
      </c>
      <c r="I89" s="35" t="s">
        <v>0</v>
      </c>
      <c r="J89" s="35" t="s">
        <v>0</v>
      </c>
      <c r="K89" s="35" t="s">
        <v>0</v>
      </c>
      <c r="L89" s="35" t="s">
        <v>0</v>
      </c>
      <c r="M89" s="21">
        <f t="shared" si="15"/>
        <v>5000000</v>
      </c>
      <c r="N89" s="21">
        <f t="shared" si="15"/>
        <v>0</v>
      </c>
      <c r="O89" s="21">
        <f t="shared" si="15"/>
        <v>0</v>
      </c>
      <c r="P89" s="101">
        <f t="shared" si="14"/>
        <v>0</v>
      </c>
    </row>
    <row r="90" spans="1:16" ht="49.5" customHeight="1" x14ac:dyDescent="0.2">
      <c r="A90" s="22" t="s">
        <v>37</v>
      </c>
      <c r="B90" s="34" t="s">
        <v>109</v>
      </c>
      <c r="C90" s="34" t="s">
        <v>14</v>
      </c>
      <c r="D90" s="34" t="s">
        <v>81</v>
      </c>
      <c r="E90" s="34" t="s">
        <v>75</v>
      </c>
      <c r="F90" s="34" t="s">
        <v>32</v>
      </c>
      <c r="G90" s="34" t="s">
        <v>34</v>
      </c>
      <c r="H90" s="34" t="s">
        <v>36</v>
      </c>
      <c r="I90" s="34" t="s">
        <v>76</v>
      </c>
      <c r="J90" s="34" t="s">
        <v>0</v>
      </c>
      <c r="K90" s="34" t="s">
        <v>0</v>
      </c>
      <c r="L90" s="34" t="s">
        <v>0</v>
      </c>
      <c r="M90" s="21">
        <f t="shared" si="15"/>
        <v>5000000</v>
      </c>
      <c r="N90" s="21">
        <f t="shared" si="15"/>
        <v>0</v>
      </c>
      <c r="O90" s="21">
        <f t="shared" si="15"/>
        <v>0</v>
      </c>
      <c r="P90" s="101">
        <f t="shared" si="14"/>
        <v>0</v>
      </c>
    </row>
    <row r="91" spans="1:16" ht="64.5" customHeight="1" x14ac:dyDescent="0.2">
      <c r="A91" s="1" t="s">
        <v>398</v>
      </c>
      <c r="B91" s="26" t="s">
        <v>109</v>
      </c>
      <c r="C91" s="26" t="s">
        <v>14</v>
      </c>
      <c r="D91" s="26" t="s">
        <v>81</v>
      </c>
      <c r="E91" s="26" t="s">
        <v>75</v>
      </c>
      <c r="F91" s="26" t="s">
        <v>32</v>
      </c>
      <c r="G91" s="26" t="s">
        <v>34</v>
      </c>
      <c r="H91" s="26" t="s">
        <v>36</v>
      </c>
      <c r="I91" s="26" t="s">
        <v>76</v>
      </c>
      <c r="J91" s="27"/>
      <c r="K91" s="27" t="s">
        <v>0</v>
      </c>
      <c r="L91" s="54">
        <v>2018</v>
      </c>
      <c r="M91" s="33">
        <v>5000000</v>
      </c>
      <c r="N91" s="33">
        <v>0</v>
      </c>
      <c r="O91" s="33">
        <v>0</v>
      </c>
      <c r="P91" s="102">
        <f t="shared" si="14"/>
        <v>0</v>
      </c>
    </row>
    <row r="92" spans="1:16" ht="51.75" customHeight="1" x14ac:dyDescent="0.2">
      <c r="A92" s="22" t="s">
        <v>329</v>
      </c>
      <c r="B92" s="34" t="s">
        <v>109</v>
      </c>
      <c r="C92" s="34" t="s">
        <v>14</v>
      </c>
      <c r="D92" s="34">
        <v>17</v>
      </c>
      <c r="E92" s="34" t="s">
        <v>0</v>
      </c>
      <c r="F92" s="34" t="s">
        <v>0</v>
      </c>
      <c r="G92" s="34" t="s">
        <v>0</v>
      </c>
      <c r="H92" s="35" t="s">
        <v>0</v>
      </c>
      <c r="I92" s="35" t="s">
        <v>0</v>
      </c>
      <c r="J92" s="35" t="s">
        <v>0</v>
      </c>
      <c r="K92" s="35" t="s">
        <v>0</v>
      </c>
      <c r="L92" s="35" t="s">
        <v>0</v>
      </c>
      <c r="M92" s="21">
        <f t="shared" ref="M92:O98" si="16">M93</f>
        <v>5000000</v>
      </c>
      <c r="N92" s="21">
        <f t="shared" si="16"/>
        <v>0</v>
      </c>
      <c r="O92" s="21">
        <f t="shared" si="16"/>
        <v>0</v>
      </c>
      <c r="P92" s="101">
        <f t="shared" si="14"/>
        <v>0</v>
      </c>
    </row>
    <row r="93" spans="1:16" ht="34.35" customHeight="1" x14ac:dyDescent="0.2">
      <c r="A93" s="22" t="s">
        <v>337</v>
      </c>
      <c r="B93" s="34" t="s">
        <v>109</v>
      </c>
      <c r="C93" s="34" t="s">
        <v>14</v>
      </c>
      <c r="D93" s="34">
        <v>17</v>
      </c>
      <c r="E93" s="34" t="s">
        <v>75</v>
      </c>
      <c r="F93" s="34" t="s">
        <v>0</v>
      </c>
      <c r="G93" s="34" t="s">
        <v>0</v>
      </c>
      <c r="H93" s="35" t="s">
        <v>0</v>
      </c>
      <c r="I93" s="35" t="s">
        <v>0</v>
      </c>
      <c r="J93" s="35" t="s">
        <v>0</v>
      </c>
      <c r="K93" s="35" t="s">
        <v>0</v>
      </c>
      <c r="L93" s="35" t="s">
        <v>0</v>
      </c>
      <c r="M93" s="21">
        <f t="shared" si="16"/>
        <v>5000000</v>
      </c>
      <c r="N93" s="21">
        <f t="shared" si="16"/>
        <v>0</v>
      </c>
      <c r="O93" s="21">
        <f t="shared" si="16"/>
        <v>0</v>
      </c>
      <c r="P93" s="101">
        <f t="shared" si="14"/>
        <v>0</v>
      </c>
    </row>
    <row r="94" spans="1:16" ht="66.75" customHeight="1" x14ac:dyDescent="0.2">
      <c r="A94" s="22" t="s">
        <v>336</v>
      </c>
      <c r="B94" s="34" t="s">
        <v>109</v>
      </c>
      <c r="C94" s="34" t="s">
        <v>14</v>
      </c>
      <c r="D94" s="34">
        <v>17</v>
      </c>
      <c r="E94" s="34" t="s">
        <v>75</v>
      </c>
      <c r="F94" s="34" t="s">
        <v>0</v>
      </c>
      <c r="G94" s="34" t="s">
        <v>0</v>
      </c>
      <c r="H94" s="35" t="s">
        <v>0</v>
      </c>
      <c r="I94" s="35" t="s">
        <v>0</v>
      </c>
      <c r="J94" s="35" t="s">
        <v>0</v>
      </c>
      <c r="K94" s="35" t="s">
        <v>0</v>
      </c>
      <c r="L94" s="35" t="s">
        <v>0</v>
      </c>
      <c r="M94" s="21">
        <f t="shared" si="16"/>
        <v>5000000</v>
      </c>
      <c r="N94" s="21">
        <f t="shared" si="16"/>
        <v>0</v>
      </c>
      <c r="O94" s="21">
        <f t="shared" si="16"/>
        <v>0</v>
      </c>
      <c r="P94" s="101">
        <f t="shared" si="14"/>
        <v>0</v>
      </c>
    </row>
    <row r="95" spans="1:16" ht="15" customHeight="1" x14ac:dyDescent="0.2">
      <c r="A95" s="36" t="s">
        <v>31</v>
      </c>
      <c r="B95" s="34" t="s">
        <v>109</v>
      </c>
      <c r="C95" s="34" t="s">
        <v>14</v>
      </c>
      <c r="D95" s="34">
        <v>17</v>
      </c>
      <c r="E95" s="34" t="s">
        <v>75</v>
      </c>
      <c r="F95" s="34" t="s">
        <v>32</v>
      </c>
      <c r="G95" s="34" t="s">
        <v>0</v>
      </c>
      <c r="H95" s="34" t="s">
        <v>0</v>
      </c>
      <c r="I95" s="34" t="s">
        <v>0</v>
      </c>
      <c r="J95" s="34" t="s">
        <v>0</v>
      </c>
      <c r="K95" s="34" t="s">
        <v>0</v>
      </c>
      <c r="L95" s="34" t="s">
        <v>0</v>
      </c>
      <c r="M95" s="21">
        <f t="shared" si="16"/>
        <v>5000000</v>
      </c>
      <c r="N95" s="21">
        <f t="shared" si="16"/>
        <v>0</v>
      </c>
      <c r="O95" s="21">
        <f t="shared" si="16"/>
        <v>0</v>
      </c>
      <c r="P95" s="101">
        <f t="shared" si="14"/>
        <v>0</v>
      </c>
    </row>
    <row r="96" spans="1:16" ht="15" customHeight="1" x14ac:dyDescent="0.2">
      <c r="A96" s="36" t="s">
        <v>33</v>
      </c>
      <c r="B96" s="34" t="s">
        <v>109</v>
      </c>
      <c r="C96" s="34" t="s">
        <v>14</v>
      </c>
      <c r="D96" s="34">
        <v>17</v>
      </c>
      <c r="E96" s="34" t="s">
        <v>75</v>
      </c>
      <c r="F96" s="34" t="s">
        <v>32</v>
      </c>
      <c r="G96" s="34" t="s">
        <v>34</v>
      </c>
      <c r="H96" s="34" t="s">
        <v>0</v>
      </c>
      <c r="I96" s="34" t="s">
        <v>0</v>
      </c>
      <c r="J96" s="34" t="s">
        <v>0</v>
      </c>
      <c r="K96" s="34" t="s">
        <v>0</v>
      </c>
      <c r="L96" s="34" t="s">
        <v>0</v>
      </c>
      <c r="M96" s="21">
        <f t="shared" si="16"/>
        <v>5000000</v>
      </c>
      <c r="N96" s="21">
        <f t="shared" si="16"/>
        <v>0</v>
      </c>
      <c r="O96" s="21">
        <f t="shared" si="16"/>
        <v>0</v>
      </c>
      <c r="P96" s="101">
        <f t="shared" si="14"/>
        <v>0</v>
      </c>
    </row>
    <row r="97" spans="1:16" ht="52.35" customHeight="1" x14ac:dyDescent="0.2">
      <c r="A97" s="22" t="s">
        <v>35</v>
      </c>
      <c r="B97" s="34" t="s">
        <v>109</v>
      </c>
      <c r="C97" s="34" t="s">
        <v>14</v>
      </c>
      <c r="D97" s="34">
        <v>17</v>
      </c>
      <c r="E97" s="34" t="s">
        <v>75</v>
      </c>
      <c r="F97" s="34" t="s">
        <v>32</v>
      </c>
      <c r="G97" s="34" t="s">
        <v>34</v>
      </c>
      <c r="H97" s="34" t="s">
        <v>36</v>
      </c>
      <c r="I97" s="35" t="s">
        <v>0</v>
      </c>
      <c r="J97" s="35" t="s">
        <v>0</v>
      </c>
      <c r="K97" s="35" t="s">
        <v>0</v>
      </c>
      <c r="L97" s="35" t="s">
        <v>0</v>
      </c>
      <c r="M97" s="21">
        <f t="shared" si="16"/>
        <v>5000000</v>
      </c>
      <c r="N97" s="21">
        <f t="shared" si="16"/>
        <v>0</v>
      </c>
      <c r="O97" s="21">
        <f t="shared" si="16"/>
        <v>0</v>
      </c>
      <c r="P97" s="101">
        <f t="shared" si="14"/>
        <v>0</v>
      </c>
    </row>
    <row r="98" spans="1:16" ht="52.35" customHeight="1" x14ac:dyDescent="0.2">
      <c r="A98" s="22" t="s">
        <v>37</v>
      </c>
      <c r="B98" s="34" t="s">
        <v>109</v>
      </c>
      <c r="C98" s="34" t="s">
        <v>14</v>
      </c>
      <c r="D98" s="34">
        <v>17</v>
      </c>
      <c r="E98" s="34" t="s">
        <v>75</v>
      </c>
      <c r="F98" s="34" t="s">
        <v>32</v>
      </c>
      <c r="G98" s="34" t="s">
        <v>34</v>
      </c>
      <c r="H98" s="34" t="s">
        <v>36</v>
      </c>
      <c r="I98" s="34" t="s">
        <v>76</v>
      </c>
      <c r="J98" s="34" t="s">
        <v>0</v>
      </c>
      <c r="K98" s="34" t="s">
        <v>0</v>
      </c>
      <c r="L98" s="34" t="s">
        <v>0</v>
      </c>
      <c r="M98" s="21">
        <f t="shared" si="16"/>
        <v>5000000</v>
      </c>
      <c r="N98" s="21">
        <f t="shared" si="16"/>
        <v>0</v>
      </c>
      <c r="O98" s="21">
        <f t="shared" si="16"/>
        <v>0</v>
      </c>
      <c r="P98" s="101">
        <f t="shared" si="14"/>
        <v>0</v>
      </c>
    </row>
    <row r="99" spans="1:16" ht="68.25" customHeight="1" x14ac:dyDescent="0.2">
      <c r="A99" s="1" t="s">
        <v>399</v>
      </c>
      <c r="B99" s="26" t="s">
        <v>109</v>
      </c>
      <c r="C99" s="26" t="s">
        <v>14</v>
      </c>
      <c r="D99" s="26">
        <v>17</v>
      </c>
      <c r="E99" s="26" t="s">
        <v>75</v>
      </c>
      <c r="F99" s="26" t="s">
        <v>32</v>
      </c>
      <c r="G99" s="26" t="s">
        <v>34</v>
      </c>
      <c r="H99" s="26" t="s">
        <v>36</v>
      </c>
      <c r="I99" s="26" t="s">
        <v>76</v>
      </c>
      <c r="J99" s="27"/>
      <c r="K99" s="27" t="s">
        <v>0</v>
      </c>
      <c r="L99" s="54">
        <v>2018</v>
      </c>
      <c r="M99" s="33">
        <v>5000000</v>
      </c>
      <c r="N99" s="33">
        <v>0</v>
      </c>
      <c r="O99" s="33">
        <v>0</v>
      </c>
      <c r="P99" s="102">
        <f t="shared" si="14"/>
        <v>0</v>
      </c>
    </row>
    <row r="100" spans="1:16" ht="50.25" customHeight="1" x14ac:dyDescent="0.2">
      <c r="A100" s="22" t="s">
        <v>330</v>
      </c>
      <c r="B100" s="34" t="s">
        <v>109</v>
      </c>
      <c r="C100" s="34" t="s">
        <v>14</v>
      </c>
      <c r="D100" s="34">
        <v>19</v>
      </c>
      <c r="E100" s="34" t="s">
        <v>0</v>
      </c>
      <c r="F100" s="34" t="s">
        <v>0</v>
      </c>
      <c r="G100" s="34" t="s">
        <v>0</v>
      </c>
      <c r="H100" s="35" t="s">
        <v>0</v>
      </c>
      <c r="I100" s="35" t="s">
        <v>0</v>
      </c>
      <c r="J100" s="35" t="s">
        <v>0</v>
      </c>
      <c r="K100" s="35" t="s">
        <v>0</v>
      </c>
      <c r="L100" s="35" t="s">
        <v>0</v>
      </c>
      <c r="M100" s="21">
        <f t="shared" ref="M100:O106" si="17">M101</f>
        <v>453973.65</v>
      </c>
      <c r="N100" s="21">
        <f t="shared" si="17"/>
        <v>99000</v>
      </c>
      <c r="O100" s="21">
        <f t="shared" si="17"/>
        <v>163120</v>
      </c>
      <c r="P100" s="101">
        <f t="shared" si="14"/>
        <v>0.35931600875953923</v>
      </c>
    </row>
    <row r="101" spans="1:16" ht="34.35" customHeight="1" x14ac:dyDescent="0.2">
      <c r="A101" s="22" t="s">
        <v>337</v>
      </c>
      <c r="B101" s="34" t="s">
        <v>109</v>
      </c>
      <c r="C101" s="34" t="s">
        <v>14</v>
      </c>
      <c r="D101" s="34">
        <v>19</v>
      </c>
      <c r="E101" s="34" t="s">
        <v>75</v>
      </c>
      <c r="F101" s="34" t="s">
        <v>0</v>
      </c>
      <c r="G101" s="34" t="s">
        <v>0</v>
      </c>
      <c r="H101" s="35" t="s">
        <v>0</v>
      </c>
      <c r="I101" s="35" t="s">
        <v>0</v>
      </c>
      <c r="J101" s="35" t="s">
        <v>0</v>
      </c>
      <c r="K101" s="35" t="s">
        <v>0</v>
      </c>
      <c r="L101" s="35" t="s">
        <v>0</v>
      </c>
      <c r="M101" s="21">
        <f t="shared" si="17"/>
        <v>453973.65</v>
      </c>
      <c r="N101" s="21">
        <f t="shared" si="17"/>
        <v>99000</v>
      </c>
      <c r="O101" s="21">
        <f t="shared" si="17"/>
        <v>163120</v>
      </c>
      <c r="P101" s="101">
        <f t="shared" si="14"/>
        <v>0.35931600875953923</v>
      </c>
    </row>
    <row r="102" spans="1:16" ht="68.25" customHeight="1" x14ac:dyDescent="0.2">
      <c r="A102" s="22" t="s">
        <v>336</v>
      </c>
      <c r="B102" s="34" t="s">
        <v>109</v>
      </c>
      <c r="C102" s="34" t="s">
        <v>14</v>
      </c>
      <c r="D102" s="34">
        <v>19</v>
      </c>
      <c r="E102" s="34" t="s">
        <v>75</v>
      </c>
      <c r="F102" s="34" t="s">
        <v>0</v>
      </c>
      <c r="G102" s="34" t="s">
        <v>0</v>
      </c>
      <c r="H102" s="35" t="s">
        <v>0</v>
      </c>
      <c r="I102" s="35" t="s">
        <v>0</v>
      </c>
      <c r="J102" s="35" t="s">
        <v>0</v>
      </c>
      <c r="K102" s="35" t="s">
        <v>0</v>
      </c>
      <c r="L102" s="35" t="s">
        <v>0</v>
      </c>
      <c r="M102" s="21">
        <f t="shared" si="17"/>
        <v>453973.65</v>
      </c>
      <c r="N102" s="21">
        <f t="shared" si="17"/>
        <v>99000</v>
      </c>
      <c r="O102" s="21">
        <f t="shared" si="17"/>
        <v>163120</v>
      </c>
      <c r="P102" s="101">
        <f t="shared" si="14"/>
        <v>0.35931600875953923</v>
      </c>
    </row>
    <row r="103" spans="1:16" ht="15" customHeight="1" x14ac:dyDescent="0.2">
      <c r="A103" s="36" t="s">
        <v>31</v>
      </c>
      <c r="B103" s="34" t="s">
        <v>109</v>
      </c>
      <c r="C103" s="34" t="s">
        <v>14</v>
      </c>
      <c r="D103" s="34">
        <v>19</v>
      </c>
      <c r="E103" s="34" t="s">
        <v>75</v>
      </c>
      <c r="F103" s="34" t="s">
        <v>32</v>
      </c>
      <c r="G103" s="34" t="s">
        <v>0</v>
      </c>
      <c r="H103" s="34" t="s">
        <v>0</v>
      </c>
      <c r="I103" s="34" t="s">
        <v>0</v>
      </c>
      <c r="J103" s="34" t="s">
        <v>0</v>
      </c>
      <c r="K103" s="34" t="s">
        <v>0</v>
      </c>
      <c r="L103" s="34" t="s">
        <v>0</v>
      </c>
      <c r="M103" s="21">
        <f t="shared" si="17"/>
        <v>453973.65</v>
      </c>
      <c r="N103" s="21">
        <f t="shared" si="17"/>
        <v>99000</v>
      </c>
      <c r="O103" s="21">
        <f t="shared" si="17"/>
        <v>163120</v>
      </c>
      <c r="P103" s="101">
        <f t="shared" si="14"/>
        <v>0.35931600875953923</v>
      </c>
    </row>
    <row r="104" spans="1:16" ht="15" customHeight="1" x14ac:dyDescent="0.2">
      <c r="A104" s="36" t="s">
        <v>33</v>
      </c>
      <c r="B104" s="34" t="s">
        <v>109</v>
      </c>
      <c r="C104" s="34" t="s">
        <v>14</v>
      </c>
      <c r="D104" s="34">
        <v>19</v>
      </c>
      <c r="E104" s="34" t="s">
        <v>75</v>
      </c>
      <c r="F104" s="34" t="s">
        <v>32</v>
      </c>
      <c r="G104" s="34" t="s">
        <v>34</v>
      </c>
      <c r="H104" s="34" t="s">
        <v>0</v>
      </c>
      <c r="I104" s="34" t="s">
        <v>0</v>
      </c>
      <c r="J104" s="34" t="s">
        <v>0</v>
      </c>
      <c r="K104" s="34" t="s">
        <v>0</v>
      </c>
      <c r="L104" s="34" t="s">
        <v>0</v>
      </c>
      <c r="M104" s="21">
        <f t="shared" si="17"/>
        <v>453973.65</v>
      </c>
      <c r="N104" s="21">
        <f t="shared" si="17"/>
        <v>99000</v>
      </c>
      <c r="O104" s="21">
        <f t="shared" si="17"/>
        <v>163120</v>
      </c>
      <c r="P104" s="101">
        <f t="shared" si="14"/>
        <v>0.35931600875953923</v>
      </c>
    </row>
    <row r="105" spans="1:16" ht="49.5" customHeight="1" x14ac:dyDescent="0.2">
      <c r="A105" s="22" t="s">
        <v>35</v>
      </c>
      <c r="B105" s="34" t="s">
        <v>109</v>
      </c>
      <c r="C105" s="34" t="s">
        <v>14</v>
      </c>
      <c r="D105" s="34">
        <v>19</v>
      </c>
      <c r="E105" s="34" t="s">
        <v>75</v>
      </c>
      <c r="F105" s="34" t="s">
        <v>32</v>
      </c>
      <c r="G105" s="34" t="s">
        <v>34</v>
      </c>
      <c r="H105" s="34" t="s">
        <v>36</v>
      </c>
      <c r="I105" s="35" t="s">
        <v>0</v>
      </c>
      <c r="J105" s="35" t="s">
        <v>0</v>
      </c>
      <c r="K105" s="35" t="s">
        <v>0</v>
      </c>
      <c r="L105" s="35" t="s">
        <v>0</v>
      </c>
      <c r="M105" s="21">
        <f t="shared" si="17"/>
        <v>453973.65</v>
      </c>
      <c r="N105" s="21">
        <f t="shared" si="17"/>
        <v>99000</v>
      </c>
      <c r="O105" s="21">
        <f t="shared" si="17"/>
        <v>163120</v>
      </c>
      <c r="P105" s="101">
        <f t="shared" si="14"/>
        <v>0.35931600875953923</v>
      </c>
    </row>
    <row r="106" spans="1:16" ht="48" customHeight="1" x14ac:dyDescent="0.2">
      <c r="A106" s="22" t="s">
        <v>37</v>
      </c>
      <c r="B106" s="34" t="s">
        <v>109</v>
      </c>
      <c r="C106" s="34" t="s">
        <v>14</v>
      </c>
      <c r="D106" s="34">
        <v>19</v>
      </c>
      <c r="E106" s="34" t="s">
        <v>75</v>
      </c>
      <c r="F106" s="34" t="s">
        <v>32</v>
      </c>
      <c r="G106" s="34" t="s">
        <v>34</v>
      </c>
      <c r="H106" s="34" t="s">
        <v>36</v>
      </c>
      <c r="I106" s="34" t="s">
        <v>76</v>
      </c>
      <c r="J106" s="34" t="s">
        <v>0</v>
      </c>
      <c r="K106" s="34" t="s">
        <v>0</v>
      </c>
      <c r="L106" s="34" t="s">
        <v>0</v>
      </c>
      <c r="M106" s="21">
        <f t="shared" si="17"/>
        <v>453973.65</v>
      </c>
      <c r="N106" s="21">
        <f t="shared" si="17"/>
        <v>99000</v>
      </c>
      <c r="O106" s="21">
        <f t="shared" si="17"/>
        <v>163120</v>
      </c>
      <c r="P106" s="101">
        <f t="shared" si="14"/>
        <v>0.35931600875953923</v>
      </c>
    </row>
    <row r="107" spans="1:16" ht="42" customHeight="1" x14ac:dyDescent="0.2">
      <c r="A107" s="1" t="s">
        <v>341</v>
      </c>
      <c r="B107" s="26" t="s">
        <v>109</v>
      </c>
      <c r="C107" s="26" t="s">
        <v>14</v>
      </c>
      <c r="D107" s="26">
        <v>19</v>
      </c>
      <c r="E107" s="26" t="s">
        <v>75</v>
      </c>
      <c r="F107" s="26" t="s">
        <v>32</v>
      </c>
      <c r="G107" s="26" t="s">
        <v>34</v>
      </c>
      <c r="H107" s="26" t="s">
        <v>36</v>
      </c>
      <c r="I107" s="26" t="s">
        <v>76</v>
      </c>
      <c r="J107" s="27" t="s">
        <v>111</v>
      </c>
      <c r="K107" s="27" t="s">
        <v>79</v>
      </c>
      <c r="L107" s="54">
        <v>2018</v>
      </c>
      <c r="M107" s="33">
        <v>453973.65</v>
      </c>
      <c r="N107" s="33">
        <v>99000</v>
      </c>
      <c r="O107" s="33">
        <v>163120</v>
      </c>
      <c r="P107" s="102">
        <f t="shared" si="14"/>
        <v>0.35931600875953923</v>
      </c>
    </row>
    <row r="108" spans="1:16" ht="34.35" customHeight="1" x14ac:dyDescent="0.2">
      <c r="A108" s="22" t="s">
        <v>112</v>
      </c>
      <c r="B108" s="34" t="s">
        <v>109</v>
      </c>
      <c r="C108" s="34" t="s">
        <v>15</v>
      </c>
      <c r="D108" s="34" t="s">
        <v>0</v>
      </c>
      <c r="E108" s="34" t="s">
        <v>0</v>
      </c>
      <c r="F108" s="34" t="s">
        <v>0</v>
      </c>
      <c r="G108" s="34" t="s">
        <v>0</v>
      </c>
      <c r="H108" s="35" t="s">
        <v>0</v>
      </c>
      <c r="I108" s="35" t="s">
        <v>0</v>
      </c>
      <c r="J108" s="35" t="s">
        <v>0</v>
      </c>
      <c r="K108" s="35" t="s">
        <v>0</v>
      </c>
      <c r="L108" s="35" t="s">
        <v>0</v>
      </c>
      <c r="M108" s="21">
        <f t="shared" ref="M108:O114" si="18">M109</f>
        <v>135437051.55000001</v>
      </c>
      <c r="N108" s="21">
        <f t="shared" si="18"/>
        <v>59075850.319999993</v>
      </c>
      <c r="O108" s="21">
        <f t="shared" si="18"/>
        <v>58995535.949999996</v>
      </c>
      <c r="P108" s="101">
        <f t="shared" si="14"/>
        <v>0.43559377049950249</v>
      </c>
    </row>
    <row r="109" spans="1:16" ht="79.5" customHeight="1" x14ac:dyDescent="0.2">
      <c r="A109" s="22" t="s">
        <v>113</v>
      </c>
      <c r="B109" s="34" t="s">
        <v>109</v>
      </c>
      <c r="C109" s="34" t="s">
        <v>15</v>
      </c>
      <c r="D109" s="34" t="s">
        <v>91</v>
      </c>
      <c r="E109" s="34" t="s">
        <v>0</v>
      </c>
      <c r="F109" s="34" t="s">
        <v>0</v>
      </c>
      <c r="G109" s="34" t="s">
        <v>0</v>
      </c>
      <c r="H109" s="35" t="s">
        <v>0</v>
      </c>
      <c r="I109" s="35" t="s">
        <v>0</v>
      </c>
      <c r="J109" s="35" t="s">
        <v>0</v>
      </c>
      <c r="K109" s="35" t="s">
        <v>0</v>
      </c>
      <c r="L109" s="35" t="s">
        <v>0</v>
      </c>
      <c r="M109" s="21">
        <f t="shared" si="18"/>
        <v>135437051.55000001</v>
      </c>
      <c r="N109" s="21">
        <f t="shared" si="18"/>
        <v>59075850.319999993</v>
      </c>
      <c r="O109" s="21">
        <f t="shared" si="18"/>
        <v>58995535.949999996</v>
      </c>
      <c r="P109" s="101">
        <f t="shared" si="14"/>
        <v>0.43559377049950249</v>
      </c>
    </row>
    <row r="110" spans="1:16" ht="34.35" customHeight="1" x14ac:dyDescent="0.2">
      <c r="A110" s="22" t="s">
        <v>337</v>
      </c>
      <c r="B110" s="34" t="s">
        <v>109</v>
      </c>
      <c r="C110" s="34" t="s">
        <v>15</v>
      </c>
      <c r="D110" s="34" t="s">
        <v>91</v>
      </c>
      <c r="E110" s="34" t="s">
        <v>75</v>
      </c>
      <c r="F110" s="34" t="s">
        <v>0</v>
      </c>
      <c r="G110" s="34" t="s">
        <v>0</v>
      </c>
      <c r="H110" s="35" t="s">
        <v>0</v>
      </c>
      <c r="I110" s="35" t="s">
        <v>0</v>
      </c>
      <c r="J110" s="35" t="s">
        <v>0</v>
      </c>
      <c r="K110" s="35" t="s">
        <v>0</v>
      </c>
      <c r="L110" s="35" t="s">
        <v>0</v>
      </c>
      <c r="M110" s="21">
        <f t="shared" si="18"/>
        <v>135437051.55000001</v>
      </c>
      <c r="N110" s="21">
        <f t="shared" si="18"/>
        <v>59075850.319999993</v>
      </c>
      <c r="O110" s="21">
        <f t="shared" si="18"/>
        <v>58995535.949999996</v>
      </c>
      <c r="P110" s="101">
        <f t="shared" si="14"/>
        <v>0.43559377049950249</v>
      </c>
    </row>
    <row r="111" spans="1:16" ht="63" customHeight="1" x14ac:dyDescent="0.2">
      <c r="A111" s="22" t="s">
        <v>338</v>
      </c>
      <c r="B111" s="34" t="s">
        <v>109</v>
      </c>
      <c r="C111" s="34" t="s">
        <v>15</v>
      </c>
      <c r="D111" s="34" t="s">
        <v>91</v>
      </c>
      <c r="E111" s="34" t="s">
        <v>75</v>
      </c>
      <c r="F111" s="34" t="s">
        <v>0</v>
      </c>
      <c r="G111" s="34" t="s">
        <v>0</v>
      </c>
      <c r="H111" s="35" t="s">
        <v>0</v>
      </c>
      <c r="I111" s="35" t="s">
        <v>0</v>
      </c>
      <c r="J111" s="35" t="s">
        <v>0</v>
      </c>
      <c r="K111" s="35" t="s">
        <v>0</v>
      </c>
      <c r="L111" s="35" t="s">
        <v>0</v>
      </c>
      <c r="M111" s="21">
        <f t="shared" si="18"/>
        <v>135437051.55000001</v>
      </c>
      <c r="N111" s="21">
        <f t="shared" si="18"/>
        <v>59075850.319999993</v>
      </c>
      <c r="O111" s="21">
        <f t="shared" si="18"/>
        <v>58995535.949999996</v>
      </c>
      <c r="P111" s="101">
        <f t="shared" si="14"/>
        <v>0.43559377049950249</v>
      </c>
    </row>
    <row r="112" spans="1:16" ht="15" customHeight="1" x14ac:dyDescent="0.2">
      <c r="A112" s="36" t="s">
        <v>94</v>
      </c>
      <c r="B112" s="34" t="s">
        <v>109</v>
      </c>
      <c r="C112" s="34" t="s">
        <v>15</v>
      </c>
      <c r="D112" s="34" t="s">
        <v>91</v>
      </c>
      <c r="E112" s="34" t="s">
        <v>75</v>
      </c>
      <c r="F112" s="34" t="s">
        <v>95</v>
      </c>
      <c r="G112" s="34" t="s">
        <v>0</v>
      </c>
      <c r="H112" s="34" t="s">
        <v>0</v>
      </c>
      <c r="I112" s="34" t="s">
        <v>0</v>
      </c>
      <c r="J112" s="34" t="s">
        <v>0</v>
      </c>
      <c r="K112" s="34" t="s">
        <v>0</v>
      </c>
      <c r="L112" s="34" t="s">
        <v>0</v>
      </c>
      <c r="M112" s="21">
        <f t="shared" si="18"/>
        <v>135437051.55000001</v>
      </c>
      <c r="N112" s="21">
        <f t="shared" si="18"/>
        <v>59075850.319999993</v>
      </c>
      <c r="O112" s="21">
        <f t="shared" si="18"/>
        <v>58995535.949999996</v>
      </c>
      <c r="P112" s="101">
        <f t="shared" si="14"/>
        <v>0.43559377049950249</v>
      </c>
    </row>
    <row r="113" spans="1:16" ht="23.25" customHeight="1" x14ac:dyDescent="0.2">
      <c r="A113" s="36" t="s">
        <v>100</v>
      </c>
      <c r="B113" s="34" t="s">
        <v>109</v>
      </c>
      <c r="C113" s="34" t="s">
        <v>15</v>
      </c>
      <c r="D113" s="34" t="s">
        <v>91</v>
      </c>
      <c r="E113" s="34" t="s">
        <v>75</v>
      </c>
      <c r="F113" s="34" t="s">
        <v>95</v>
      </c>
      <c r="G113" s="34" t="s">
        <v>101</v>
      </c>
      <c r="H113" s="34" t="s">
        <v>0</v>
      </c>
      <c r="I113" s="34" t="s">
        <v>0</v>
      </c>
      <c r="J113" s="34" t="s">
        <v>0</v>
      </c>
      <c r="K113" s="34" t="s">
        <v>0</v>
      </c>
      <c r="L113" s="34" t="s">
        <v>0</v>
      </c>
      <c r="M113" s="21">
        <f t="shared" si="18"/>
        <v>135437051.55000001</v>
      </c>
      <c r="N113" s="21">
        <f t="shared" si="18"/>
        <v>59075850.319999993</v>
      </c>
      <c r="O113" s="21">
        <f t="shared" si="18"/>
        <v>58995535.949999996</v>
      </c>
      <c r="P113" s="101">
        <f t="shared" si="14"/>
        <v>0.43559377049950249</v>
      </c>
    </row>
    <row r="114" spans="1:16" ht="45.75" customHeight="1" x14ac:dyDescent="0.2">
      <c r="A114" s="22" t="s">
        <v>114</v>
      </c>
      <c r="B114" s="34" t="s">
        <v>109</v>
      </c>
      <c r="C114" s="34" t="s">
        <v>15</v>
      </c>
      <c r="D114" s="34" t="s">
        <v>91</v>
      </c>
      <c r="E114" s="34" t="s">
        <v>75</v>
      </c>
      <c r="F114" s="34" t="s">
        <v>95</v>
      </c>
      <c r="G114" s="34" t="s">
        <v>101</v>
      </c>
      <c r="H114" s="34" t="s">
        <v>115</v>
      </c>
      <c r="I114" s="35" t="s">
        <v>0</v>
      </c>
      <c r="J114" s="35" t="s">
        <v>0</v>
      </c>
      <c r="K114" s="35" t="s">
        <v>0</v>
      </c>
      <c r="L114" s="35" t="s">
        <v>0</v>
      </c>
      <c r="M114" s="21">
        <f t="shared" si="18"/>
        <v>135437051.55000001</v>
      </c>
      <c r="N114" s="21">
        <f t="shared" si="18"/>
        <v>59075850.319999993</v>
      </c>
      <c r="O114" s="21">
        <f t="shared" si="18"/>
        <v>58995535.949999996</v>
      </c>
      <c r="P114" s="101">
        <f t="shared" si="14"/>
        <v>0.43559377049950249</v>
      </c>
    </row>
    <row r="115" spans="1:16" ht="48" customHeight="1" x14ac:dyDescent="0.2">
      <c r="A115" s="22" t="s">
        <v>37</v>
      </c>
      <c r="B115" s="34" t="s">
        <v>109</v>
      </c>
      <c r="C115" s="34" t="s">
        <v>15</v>
      </c>
      <c r="D115" s="34" t="s">
        <v>91</v>
      </c>
      <c r="E115" s="34" t="s">
        <v>75</v>
      </c>
      <c r="F115" s="34" t="s">
        <v>95</v>
      </c>
      <c r="G115" s="34" t="s">
        <v>101</v>
      </c>
      <c r="H115" s="34" t="s">
        <v>115</v>
      </c>
      <c r="I115" s="34" t="s">
        <v>76</v>
      </c>
      <c r="J115" s="34" t="s">
        <v>0</v>
      </c>
      <c r="K115" s="34" t="s">
        <v>0</v>
      </c>
      <c r="L115" s="34" t="s">
        <v>0</v>
      </c>
      <c r="M115" s="21">
        <f>M116+M117+M118+M119+M120+M121</f>
        <v>135437051.55000001</v>
      </c>
      <c r="N115" s="21">
        <f>N116+N117+N118+N119+N120+N121</f>
        <v>59075850.319999993</v>
      </c>
      <c r="O115" s="21">
        <f>O116+O117+O118+O119+O120+O121</f>
        <v>58995535.949999996</v>
      </c>
      <c r="P115" s="101">
        <f t="shared" si="14"/>
        <v>0.43559377049950249</v>
      </c>
    </row>
    <row r="116" spans="1:16" ht="83.25" customHeight="1" x14ac:dyDescent="0.2">
      <c r="A116" s="1" t="s">
        <v>116</v>
      </c>
      <c r="B116" s="26" t="s">
        <v>109</v>
      </c>
      <c r="C116" s="26" t="s">
        <v>15</v>
      </c>
      <c r="D116" s="26" t="s">
        <v>91</v>
      </c>
      <c r="E116" s="26" t="s">
        <v>75</v>
      </c>
      <c r="F116" s="26" t="s">
        <v>95</v>
      </c>
      <c r="G116" s="26" t="s">
        <v>101</v>
      </c>
      <c r="H116" s="26" t="s">
        <v>115</v>
      </c>
      <c r="I116" s="26" t="s">
        <v>76</v>
      </c>
      <c r="J116" s="27" t="s">
        <v>104</v>
      </c>
      <c r="K116" s="27" t="s">
        <v>117</v>
      </c>
      <c r="L116" s="27">
        <v>2018</v>
      </c>
      <c r="M116" s="33">
        <f>56397817-196000+188977</f>
        <v>56390794</v>
      </c>
      <c r="N116" s="33">
        <v>16032339.77</v>
      </c>
      <c r="O116" s="33">
        <v>15952025.4</v>
      </c>
      <c r="P116" s="102">
        <f t="shared" si="14"/>
        <v>0.28288350399889739</v>
      </c>
    </row>
    <row r="117" spans="1:16" ht="52.35" customHeight="1" x14ac:dyDescent="0.2">
      <c r="A117" s="1" t="s">
        <v>374</v>
      </c>
      <c r="B117" s="26" t="s">
        <v>109</v>
      </c>
      <c r="C117" s="26" t="s">
        <v>15</v>
      </c>
      <c r="D117" s="26" t="s">
        <v>91</v>
      </c>
      <c r="E117" s="26" t="s">
        <v>75</v>
      </c>
      <c r="F117" s="26" t="s">
        <v>95</v>
      </c>
      <c r="G117" s="26" t="s">
        <v>101</v>
      </c>
      <c r="H117" s="26" t="s">
        <v>115</v>
      </c>
      <c r="I117" s="26" t="s">
        <v>76</v>
      </c>
      <c r="J117" s="27" t="s">
        <v>104</v>
      </c>
      <c r="K117" s="27">
        <v>1.3959999999999999</v>
      </c>
      <c r="L117" s="27">
        <v>2018</v>
      </c>
      <c r="M117" s="33">
        <f>22000000+6892559.72+689661.28</f>
        <v>29582221</v>
      </c>
      <c r="N117" s="33">
        <v>43947</v>
      </c>
      <c r="O117" s="33">
        <v>43947</v>
      </c>
      <c r="P117" s="102">
        <f t="shared" si="14"/>
        <v>1.4855882524844907E-3</v>
      </c>
    </row>
    <row r="118" spans="1:16" ht="62.25" customHeight="1" x14ac:dyDescent="0.2">
      <c r="A118" s="1" t="s">
        <v>383</v>
      </c>
      <c r="B118" s="26" t="s">
        <v>109</v>
      </c>
      <c r="C118" s="26" t="s">
        <v>15</v>
      </c>
      <c r="D118" s="26" t="s">
        <v>91</v>
      </c>
      <c r="E118" s="26" t="s">
        <v>75</v>
      </c>
      <c r="F118" s="26" t="s">
        <v>95</v>
      </c>
      <c r="G118" s="26" t="s">
        <v>101</v>
      </c>
      <c r="H118" s="26" t="s">
        <v>115</v>
      </c>
      <c r="I118" s="26" t="s">
        <v>76</v>
      </c>
      <c r="J118" s="27" t="s">
        <v>104</v>
      </c>
      <c r="K118" s="27">
        <v>1.8169999999999999</v>
      </c>
      <c r="L118" s="27">
        <v>2018</v>
      </c>
      <c r="M118" s="33">
        <f>63094182.59-19957687.04</f>
        <v>43136495.550000004</v>
      </c>
      <c r="N118" s="33">
        <v>42996495.549999997</v>
      </c>
      <c r="O118" s="33">
        <v>42996495.549999997</v>
      </c>
      <c r="P118" s="102">
        <f t="shared" si="14"/>
        <v>0.99675448832328695</v>
      </c>
    </row>
    <row r="119" spans="1:16" ht="64.5" customHeight="1" x14ac:dyDescent="0.2">
      <c r="A119" s="1" t="s">
        <v>389</v>
      </c>
      <c r="B119" s="26" t="s">
        <v>109</v>
      </c>
      <c r="C119" s="26" t="s">
        <v>15</v>
      </c>
      <c r="D119" s="26" t="s">
        <v>91</v>
      </c>
      <c r="E119" s="26" t="s">
        <v>75</v>
      </c>
      <c r="F119" s="26" t="s">
        <v>95</v>
      </c>
      <c r="G119" s="26" t="s">
        <v>101</v>
      </c>
      <c r="H119" s="26" t="s">
        <v>115</v>
      </c>
      <c r="I119" s="26" t="s">
        <v>76</v>
      </c>
      <c r="J119" s="27" t="s">
        <v>104</v>
      </c>
      <c r="K119" s="27"/>
      <c r="L119" s="27">
        <v>2018</v>
      </c>
      <c r="M119" s="33">
        <f>196000+1421000</f>
        <v>1617000</v>
      </c>
      <c r="N119" s="33">
        <v>0</v>
      </c>
      <c r="O119" s="33">
        <v>0</v>
      </c>
      <c r="P119" s="102">
        <f t="shared" si="14"/>
        <v>0</v>
      </c>
    </row>
    <row r="120" spans="1:16" ht="48" customHeight="1" x14ac:dyDescent="0.2">
      <c r="A120" s="1" t="s">
        <v>407</v>
      </c>
      <c r="B120" s="26" t="s">
        <v>109</v>
      </c>
      <c r="C120" s="26" t="s">
        <v>15</v>
      </c>
      <c r="D120" s="26" t="s">
        <v>91</v>
      </c>
      <c r="E120" s="26" t="s">
        <v>75</v>
      </c>
      <c r="F120" s="26" t="s">
        <v>95</v>
      </c>
      <c r="G120" s="26" t="s">
        <v>101</v>
      </c>
      <c r="H120" s="26" t="s">
        <v>115</v>
      </c>
      <c r="I120" s="26" t="s">
        <v>76</v>
      </c>
      <c r="J120" s="27" t="s">
        <v>104</v>
      </c>
      <c r="K120" s="27"/>
      <c r="L120" s="27"/>
      <c r="M120" s="33">
        <v>23068</v>
      </c>
      <c r="N120" s="33">
        <v>3068</v>
      </c>
      <c r="O120" s="33">
        <v>3068</v>
      </c>
      <c r="P120" s="102">
        <f t="shared" si="14"/>
        <v>0.13299809259580372</v>
      </c>
    </row>
    <row r="121" spans="1:16" ht="63.75" customHeight="1" x14ac:dyDescent="0.2">
      <c r="A121" s="1" t="s">
        <v>447</v>
      </c>
      <c r="B121" s="26" t="s">
        <v>109</v>
      </c>
      <c r="C121" s="26" t="s">
        <v>15</v>
      </c>
      <c r="D121" s="26" t="s">
        <v>91</v>
      </c>
      <c r="E121" s="26" t="s">
        <v>75</v>
      </c>
      <c r="F121" s="26" t="s">
        <v>95</v>
      </c>
      <c r="G121" s="26" t="s">
        <v>101</v>
      </c>
      <c r="H121" s="26" t="s">
        <v>115</v>
      </c>
      <c r="I121" s="26" t="s">
        <v>76</v>
      </c>
      <c r="J121" s="27"/>
      <c r="K121" s="27"/>
      <c r="L121" s="27">
        <v>2018</v>
      </c>
      <c r="M121" s="33">
        <v>4687473</v>
      </c>
      <c r="N121" s="33">
        <v>0</v>
      </c>
      <c r="O121" s="33">
        <v>0</v>
      </c>
      <c r="P121" s="102">
        <f t="shared" si="14"/>
        <v>0</v>
      </c>
    </row>
    <row r="122" spans="1:16" s="49" customFormat="1" ht="52.35" customHeight="1" x14ac:dyDescent="0.2">
      <c r="A122" s="46" t="s">
        <v>353</v>
      </c>
      <c r="B122" s="47" t="s">
        <v>109</v>
      </c>
      <c r="C122" s="47" t="s">
        <v>16</v>
      </c>
      <c r="D122" s="47" t="s">
        <v>0</v>
      </c>
      <c r="E122" s="47" t="s">
        <v>0</v>
      </c>
      <c r="F122" s="47" t="s">
        <v>0</v>
      </c>
      <c r="G122" s="47" t="s">
        <v>0</v>
      </c>
      <c r="H122" s="48" t="s">
        <v>0</v>
      </c>
      <c r="I122" s="48" t="s">
        <v>0</v>
      </c>
      <c r="J122" s="48" t="s">
        <v>0</v>
      </c>
      <c r="K122" s="48" t="s">
        <v>0</v>
      </c>
      <c r="L122" s="48" t="s">
        <v>0</v>
      </c>
      <c r="M122" s="21">
        <f t="shared" ref="M122:M128" si="19">M123</f>
        <v>370116629.21000004</v>
      </c>
      <c r="N122" s="21">
        <f t="shared" ref="N122:O122" si="20">N123</f>
        <v>71974218.349999994</v>
      </c>
      <c r="O122" s="21">
        <f t="shared" si="20"/>
        <v>71922894.109999999</v>
      </c>
      <c r="P122" s="101">
        <f t="shared" si="14"/>
        <v>0.19432494633790623</v>
      </c>
    </row>
    <row r="123" spans="1:16" s="49" customFormat="1" ht="52.35" customHeight="1" x14ac:dyDescent="0.2">
      <c r="A123" s="46" t="s">
        <v>354</v>
      </c>
      <c r="B123" s="47" t="s">
        <v>109</v>
      </c>
      <c r="C123" s="47" t="s">
        <v>16</v>
      </c>
      <c r="D123" s="47" t="s">
        <v>355</v>
      </c>
      <c r="E123" s="47" t="s">
        <v>0</v>
      </c>
      <c r="F123" s="47" t="s">
        <v>0</v>
      </c>
      <c r="G123" s="47" t="s">
        <v>0</v>
      </c>
      <c r="H123" s="48" t="s">
        <v>0</v>
      </c>
      <c r="I123" s="48" t="s">
        <v>0</v>
      </c>
      <c r="J123" s="48" t="s">
        <v>0</v>
      </c>
      <c r="K123" s="48" t="s">
        <v>0</v>
      </c>
      <c r="L123" s="48" t="s">
        <v>0</v>
      </c>
      <c r="M123" s="21">
        <f t="shared" si="19"/>
        <v>370116629.21000004</v>
      </c>
      <c r="N123" s="21">
        <f t="shared" ref="N123:O123" si="21">N124</f>
        <v>71974218.349999994</v>
      </c>
      <c r="O123" s="21">
        <f t="shared" si="21"/>
        <v>71922894.109999999</v>
      </c>
      <c r="P123" s="101">
        <f t="shared" si="14"/>
        <v>0.19432494633790623</v>
      </c>
    </row>
    <row r="124" spans="1:16" s="49" customFormat="1" ht="30.75" customHeight="1" x14ac:dyDescent="0.2">
      <c r="A124" s="46" t="s">
        <v>347</v>
      </c>
      <c r="B124" s="47" t="s">
        <v>109</v>
      </c>
      <c r="C124" s="47" t="s">
        <v>16</v>
      </c>
      <c r="D124" s="47" t="s">
        <v>355</v>
      </c>
      <c r="E124" s="47" t="s">
        <v>75</v>
      </c>
      <c r="F124" s="47" t="s">
        <v>0</v>
      </c>
      <c r="G124" s="47" t="s">
        <v>0</v>
      </c>
      <c r="H124" s="48" t="s">
        <v>0</v>
      </c>
      <c r="I124" s="48" t="s">
        <v>0</v>
      </c>
      <c r="J124" s="48" t="s">
        <v>0</v>
      </c>
      <c r="K124" s="48" t="s">
        <v>0</v>
      </c>
      <c r="L124" s="48" t="s">
        <v>0</v>
      </c>
      <c r="M124" s="21">
        <f t="shared" si="19"/>
        <v>370116629.21000004</v>
      </c>
      <c r="N124" s="21">
        <f t="shared" ref="N124:O124" si="22">N125</f>
        <v>71974218.349999994</v>
      </c>
      <c r="O124" s="21">
        <f t="shared" si="22"/>
        <v>71922894.109999999</v>
      </c>
      <c r="P124" s="101">
        <f t="shared" si="14"/>
        <v>0.19432494633790623</v>
      </c>
    </row>
    <row r="125" spans="1:16" s="49" customFormat="1" ht="62.25" customHeight="1" x14ac:dyDescent="0.2">
      <c r="A125" s="46" t="s">
        <v>336</v>
      </c>
      <c r="B125" s="47" t="s">
        <v>109</v>
      </c>
      <c r="C125" s="47" t="s">
        <v>16</v>
      </c>
      <c r="D125" s="47" t="s">
        <v>355</v>
      </c>
      <c r="E125" s="47" t="s">
        <v>75</v>
      </c>
      <c r="F125" s="47" t="s">
        <v>0</v>
      </c>
      <c r="G125" s="47" t="s">
        <v>0</v>
      </c>
      <c r="H125" s="48" t="s">
        <v>0</v>
      </c>
      <c r="I125" s="48" t="s">
        <v>0</v>
      </c>
      <c r="J125" s="48" t="s">
        <v>0</v>
      </c>
      <c r="K125" s="48" t="s">
        <v>0</v>
      </c>
      <c r="L125" s="48" t="s">
        <v>0</v>
      </c>
      <c r="M125" s="21">
        <f t="shared" si="19"/>
        <v>370116629.21000004</v>
      </c>
      <c r="N125" s="21">
        <f t="shared" ref="N125:O125" si="23">N126</f>
        <v>71974218.349999994</v>
      </c>
      <c r="O125" s="21">
        <f t="shared" si="23"/>
        <v>71922894.109999999</v>
      </c>
      <c r="P125" s="101">
        <f t="shared" si="14"/>
        <v>0.19432494633790623</v>
      </c>
    </row>
    <row r="126" spans="1:16" s="49" customFormat="1" ht="18.75" customHeight="1" x14ac:dyDescent="0.2">
      <c r="A126" s="50" t="s">
        <v>82</v>
      </c>
      <c r="B126" s="47" t="s">
        <v>109</v>
      </c>
      <c r="C126" s="47" t="s">
        <v>16</v>
      </c>
      <c r="D126" s="47" t="s">
        <v>355</v>
      </c>
      <c r="E126" s="47" t="s">
        <v>75</v>
      </c>
      <c r="F126" s="47" t="s">
        <v>83</v>
      </c>
      <c r="G126" s="47" t="s">
        <v>0</v>
      </c>
      <c r="H126" s="47" t="s">
        <v>0</v>
      </c>
      <c r="I126" s="47" t="s">
        <v>0</v>
      </c>
      <c r="J126" s="47" t="s">
        <v>0</v>
      </c>
      <c r="K126" s="47" t="s">
        <v>0</v>
      </c>
      <c r="L126" s="47" t="s">
        <v>0</v>
      </c>
      <c r="M126" s="21">
        <f t="shared" si="19"/>
        <v>370116629.21000004</v>
      </c>
      <c r="N126" s="21">
        <f t="shared" ref="N126:O126" si="24">N127</f>
        <v>71974218.349999994</v>
      </c>
      <c r="O126" s="21">
        <f t="shared" si="24"/>
        <v>71922894.109999999</v>
      </c>
      <c r="P126" s="101">
        <f t="shared" si="14"/>
        <v>0.19432494633790623</v>
      </c>
    </row>
    <row r="127" spans="1:16" s="49" customFormat="1" ht="15.75" customHeight="1" x14ac:dyDescent="0.2">
      <c r="A127" s="50" t="s">
        <v>84</v>
      </c>
      <c r="B127" s="47" t="s">
        <v>109</v>
      </c>
      <c r="C127" s="47" t="s">
        <v>16</v>
      </c>
      <c r="D127" s="47" t="s">
        <v>355</v>
      </c>
      <c r="E127" s="47" t="s">
        <v>75</v>
      </c>
      <c r="F127" s="47" t="s">
        <v>83</v>
      </c>
      <c r="G127" s="47" t="s">
        <v>70</v>
      </c>
      <c r="H127" s="47" t="s">
        <v>0</v>
      </c>
      <c r="I127" s="47" t="s">
        <v>0</v>
      </c>
      <c r="J127" s="47" t="s">
        <v>0</v>
      </c>
      <c r="K127" s="47" t="s">
        <v>0</v>
      </c>
      <c r="L127" s="47" t="s">
        <v>0</v>
      </c>
      <c r="M127" s="21">
        <f t="shared" si="19"/>
        <v>370116629.21000004</v>
      </c>
      <c r="N127" s="21">
        <f t="shared" ref="N127:O127" si="25">N128</f>
        <v>71974218.349999994</v>
      </c>
      <c r="O127" s="21">
        <f t="shared" si="25"/>
        <v>71922894.109999999</v>
      </c>
      <c r="P127" s="101">
        <f t="shared" si="14"/>
        <v>0.19432494633790623</v>
      </c>
    </row>
    <row r="128" spans="1:16" s="49" customFormat="1" ht="63" customHeight="1" x14ac:dyDescent="0.2">
      <c r="A128" s="46" t="s">
        <v>356</v>
      </c>
      <c r="B128" s="47" t="s">
        <v>109</v>
      </c>
      <c r="C128" s="47" t="s">
        <v>16</v>
      </c>
      <c r="D128" s="47" t="s">
        <v>355</v>
      </c>
      <c r="E128" s="47" t="s">
        <v>75</v>
      </c>
      <c r="F128" s="47" t="s">
        <v>83</v>
      </c>
      <c r="G128" s="47" t="s">
        <v>70</v>
      </c>
      <c r="H128" s="47" t="s">
        <v>357</v>
      </c>
      <c r="I128" s="48" t="s">
        <v>0</v>
      </c>
      <c r="J128" s="48" t="s">
        <v>0</v>
      </c>
      <c r="K128" s="48" t="s">
        <v>0</v>
      </c>
      <c r="L128" s="48" t="s">
        <v>0</v>
      </c>
      <c r="M128" s="21">
        <f t="shared" si="19"/>
        <v>370116629.21000004</v>
      </c>
      <c r="N128" s="21">
        <f t="shared" ref="N128:O128" si="26">N129</f>
        <v>71974218.349999994</v>
      </c>
      <c r="O128" s="21">
        <f t="shared" si="26"/>
        <v>71922894.109999999</v>
      </c>
      <c r="P128" s="101">
        <f t="shared" si="14"/>
        <v>0.19432494633790623</v>
      </c>
    </row>
    <row r="129" spans="1:16" s="49" customFormat="1" ht="52.35" customHeight="1" x14ac:dyDescent="0.2">
      <c r="A129" s="46" t="s">
        <v>37</v>
      </c>
      <c r="B129" s="47" t="s">
        <v>109</v>
      </c>
      <c r="C129" s="47" t="s">
        <v>16</v>
      </c>
      <c r="D129" s="47" t="s">
        <v>355</v>
      </c>
      <c r="E129" s="47" t="s">
        <v>75</v>
      </c>
      <c r="F129" s="47" t="s">
        <v>83</v>
      </c>
      <c r="G129" s="47" t="s">
        <v>70</v>
      </c>
      <c r="H129" s="47" t="s">
        <v>357</v>
      </c>
      <c r="I129" s="47" t="s">
        <v>76</v>
      </c>
      <c r="J129" s="47" t="s">
        <v>0</v>
      </c>
      <c r="K129" s="47" t="s">
        <v>0</v>
      </c>
      <c r="L129" s="47" t="s">
        <v>0</v>
      </c>
      <c r="M129" s="21">
        <f>M130+M131</f>
        <v>370116629.21000004</v>
      </c>
      <c r="N129" s="21">
        <f t="shared" ref="N129:O129" si="27">N130+N131</f>
        <v>71974218.349999994</v>
      </c>
      <c r="O129" s="21">
        <f t="shared" si="27"/>
        <v>71922894.109999999</v>
      </c>
      <c r="P129" s="101">
        <f t="shared" si="14"/>
        <v>0.19432494633790623</v>
      </c>
    </row>
    <row r="130" spans="1:16" s="49" customFormat="1" ht="52.35" customHeight="1" x14ac:dyDescent="0.2">
      <c r="A130" s="20" t="s">
        <v>372</v>
      </c>
      <c r="B130" s="51" t="s">
        <v>109</v>
      </c>
      <c r="C130" s="51" t="s">
        <v>16</v>
      </c>
      <c r="D130" s="51" t="s">
        <v>355</v>
      </c>
      <c r="E130" s="51" t="s">
        <v>75</v>
      </c>
      <c r="F130" s="51" t="s">
        <v>83</v>
      </c>
      <c r="G130" s="51" t="s">
        <v>70</v>
      </c>
      <c r="H130" s="51" t="s">
        <v>357</v>
      </c>
      <c r="I130" s="51" t="s">
        <v>76</v>
      </c>
      <c r="J130" s="52" t="s">
        <v>85</v>
      </c>
      <c r="K130" s="52" t="s">
        <v>86</v>
      </c>
      <c r="L130" s="52" t="s">
        <v>351</v>
      </c>
      <c r="M130" s="33">
        <v>180185069.21000001</v>
      </c>
      <c r="N130" s="33">
        <v>40500757.68</v>
      </c>
      <c r="O130" s="33">
        <v>40449433.859999999</v>
      </c>
      <c r="P130" s="102">
        <f t="shared" si="14"/>
        <v>0.22448826663244478</v>
      </c>
    </row>
    <row r="131" spans="1:16" s="49" customFormat="1" ht="69" customHeight="1" x14ac:dyDescent="0.2">
      <c r="A131" s="55" t="s">
        <v>373</v>
      </c>
      <c r="B131" s="51" t="s">
        <v>109</v>
      </c>
      <c r="C131" s="51" t="s">
        <v>16</v>
      </c>
      <c r="D131" s="51" t="s">
        <v>355</v>
      </c>
      <c r="E131" s="51" t="s">
        <v>75</v>
      </c>
      <c r="F131" s="51" t="s">
        <v>83</v>
      </c>
      <c r="G131" s="51" t="s">
        <v>70</v>
      </c>
      <c r="H131" s="51" t="s">
        <v>357</v>
      </c>
      <c r="I131" s="51" t="s">
        <v>76</v>
      </c>
      <c r="J131" s="52" t="s">
        <v>85</v>
      </c>
      <c r="K131" s="52" t="s">
        <v>86</v>
      </c>
      <c r="L131" s="52" t="s">
        <v>351</v>
      </c>
      <c r="M131" s="33">
        <v>189931560</v>
      </c>
      <c r="N131" s="33">
        <v>31473460.670000002</v>
      </c>
      <c r="O131" s="33">
        <v>31473460.25</v>
      </c>
      <c r="P131" s="102">
        <f t="shared" si="14"/>
        <v>0.16570948108887223</v>
      </c>
    </row>
    <row r="132" spans="1:16" ht="48" customHeight="1" x14ac:dyDescent="0.2">
      <c r="A132" s="56" t="s">
        <v>118</v>
      </c>
      <c r="B132" s="57" t="s">
        <v>91</v>
      </c>
      <c r="C132" s="34" t="s">
        <v>0</v>
      </c>
      <c r="D132" s="34" t="s">
        <v>0</v>
      </c>
      <c r="E132" s="34" t="s">
        <v>0</v>
      </c>
      <c r="F132" s="34" t="s">
        <v>0</v>
      </c>
      <c r="G132" s="34" t="s">
        <v>0</v>
      </c>
      <c r="H132" s="35" t="s">
        <v>0</v>
      </c>
      <c r="I132" s="35" t="s">
        <v>0</v>
      </c>
      <c r="J132" s="35" t="s">
        <v>0</v>
      </c>
      <c r="K132" s="35" t="s">
        <v>0</v>
      </c>
      <c r="L132" s="35" t="s">
        <v>0</v>
      </c>
      <c r="M132" s="21">
        <f t="shared" ref="M132:O138" si="28">M133</f>
        <v>26938636.900000002</v>
      </c>
      <c r="N132" s="21">
        <f t="shared" si="28"/>
        <v>5196081.26</v>
      </c>
      <c r="O132" s="21">
        <f t="shared" si="28"/>
        <v>2369978.7200000002</v>
      </c>
      <c r="P132" s="101">
        <f t="shared" si="14"/>
        <v>8.7976935462536335E-2</v>
      </c>
    </row>
    <row r="133" spans="1:16" ht="52.5" customHeight="1" x14ac:dyDescent="0.2">
      <c r="A133" s="41" t="s">
        <v>119</v>
      </c>
      <c r="B133" s="34" t="s">
        <v>91</v>
      </c>
      <c r="C133" s="34" t="s">
        <v>28</v>
      </c>
      <c r="D133" s="34" t="s">
        <v>91</v>
      </c>
      <c r="E133" s="34" t="s">
        <v>0</v>
      </c>
      <c r="F133" s="34" t="s">
        <v>0</v>
      </c>
      <c r="G133" s="34" t="s">
        <v>0</v>
      </c>
      <c r="H133" s="35" t="s">
        <v>0</v>
      </c>
      <c r="I133" s="35" t="s">
        <v>0</v>
      </c>
      <c r="J133" s="35" t="s">
        <v>0</v>
      </c>
      <c r="K133" s="35" t="s">
        <v>0</v>
      </c>
      <c r="L133" s="35" t="s">
        <v>0</v>
      </c>
      <c r="M133" s="21">
        <f t="shared" si="28"/>
        <v>26938636.900000002</v>
      </c>
      <c r="N133" s="21">
        <f t="shared" si="28"/>
        <v>5196081.26</v>
      </c>
      <c r="O133" s="21">
        <f t="shared" si="28"/>
        <v>2369978.7200000002</v>
      </c>
      <c r="P133" s="101">
        <f t="shared" si="14"/>
        <v>8.7976935462536335E-2</v>
      </c>
    </row>
    <row r="134" spans="1:16" ht="30.75" customHeight="1" x14ac:dyDescent="0.2">
      <c r="A134" s="22" t="s">
        <v>337</v>
      </c>
      <c r="B134" s="34" t="s">
        <v>91</v>
      </c>
      <c r="C134" s="34" t="s">
        <v>28</v>
      </c>
      <c r="D134" s="34" t="s">
        <v>91</v>
      </c>
      <c r="E134" s="34" t="s">
        <v>75</v>
      </c>
      <c r="F134" s="34" t="s">
        <v>0</v>
      </c>
      <c r="G134" s="34" t="s">
        <v>0</v>
      </c>
      <c r="H134" s="35" t="s">
        <v>0</v>
      </c>
      <c r="I134" s="35" t="s">
        <v>0</v>
      </c>
      <c r="J134" s="35" t="s">
        <v>0</v>
      </c>
      <c r="K134" s="35" t="s">
        <v>0</v>
      </c>
      <c r="L134" s="35" t="s">
        <v>0</v>
      </c>
      <c r="M134" s="21">
        <f t="shared" si="28"/>
        <v>26938636.900000002</v>
      </c>
      <c r="N134" s="21">
        <f t="shared" si="28"/>
        <v>5196081.26</v>
      </c>
      <c r="O134" s="21">
        <f t="shared" si="28"/>
        <v>2369978.7200000002</v>
      </c>
      <c r="P134" s="101">
        <f t="shared" si="14"/>
        <v>8.7976935462536335E-2</v>
      </c>
    </row>
    <row r="135" spans="1:16" ht="66" customHeight="1" x14ac:dyDescent="0.2">
      <c r="A135" s="22" t="s">
        <v>336</v>
      </c>
      <c r="B135" s="34" t="s">
        <v>91</v>
      </c>
      <c r="C135" s="34" t="s">
        <v>28</v>
      </c>
      <c r="D135" s="34" t="s">
        <v>91</v>
      </c>
      <c r="E135" s="34" t="s">
        <v>75</v>
      </c>
      <c r="F135" s="34" t="s">
        <v>0</v>
      </c>
      <c r="G135" s="34" t="s">
        <v>0</v>
      </c>
      <c r="H135" s="35" t="s">
        <v>0</v>
      </c>
      <c r="I135" s="35" t="s">
        <v>0</v>
      </c>
      <c r="J135" s="35" t="s">
        <v>0</v>
      </c>
      <c r="K135" s="35" t="s">
        <v>0</v>
      </c>
      <c r="L135" s="35" t="s">
        <v>0</v>
      </c>
      <c r="M135" s="21">
        <f t="shared" si="28"/>
        <v>26938636.900000002</v>
      </c>
      <c r="N135" s="21">
        <f t="shared" si="28"/>
        <v>5196081.26</v>
      </c>
      <c r="O135" s="21">
        <f t="shared" si="28"/>
        <v>2369978.7200000002</v>
      </c>
      <c r="P135" s="101">
        <f t="shared" ref="P135:P168" si="29">O135/M135</f>
        <v>8.7976935462536335E-2</v>
      </c>
    </row>
    <row r="136" spans="1:16" ht="15" customHeight="1" x14ac:dyDescent="0.2">
      <c r="A136" s="36" t="s">
        <v>120</v>
      </c>
      <c r="B136" s="34" t="s">
        <v>91</v>
      </c>
      <c r="C136" s="34" t="s">
        <v>28</v>
      </c>
      <c r="D136" s="34" t="s">
        <v>91</v>
      </c>
      <c r="E136" s="34" t="s">
        <v>75</v>
      </c>
      <c r="F136" s="34" t="s">
        <v>22</v>
      </c>
      <c r="G136" s="34" t="s">
        <v>0</v>
      </c>
      <c r="H136" s="34" t="s">
        <v>0</v>
      </c>
      <c r="I136" s="34" t="s">
        <v>0</v>
      </c>
      <c r="J136" s="34" t="s">
        <v>0</v>
      </c>
      <c r="K136" s="34" t="s">
        <v>0</v>
      </c>
      <c r="L136" s="34" t="s">
        <v>0</v>
      </c>
      <c r="M136" s="21">
        <f t="shared" si="28"/>
        <v>26938636.900000002</v>
      </c>
      <c r="N136" s="21">
        <f t="shared" si="28"/>
        <v>5196081.26</v>
      </c>
      <c r="O136" s="21">
        <f t="shared" si="28"/>
        <v>2369978.7200000002</v>
      </c>
      <c r="P136" s="101">
        <f t="shared" si="29"/>
        <v>8.7976935462536335E-2</v>
      </c>
    </row>
    <row r="137" spans="1:16" ht="21.75" customHeight="1" x14ac:dyDescent="0.2">
      <c r="A137" s="36" t="s">
        <v>121</v>
      </c>
      <c r="B137" s="34" t="s">
        <v>91</v>
      </c>
      <c r="C137" s="34" t="s">
        <v>28</v>
      </c>
      <c r="D137" s="34" t="s">
        <v>91</v>
      </c>
      <c r="E137" s="34" t="s">
        <v>75</v>
      </c>
      <c r="F137" s="34" t="s">
        <v>22</v>
      </c>
      <c r="G137" s="34" t="s">
        <v>34</v>
      </c>
      <c r="H137" s="34" t="s">
        <v>0</v>
      </c>
      <c r="I137" s="34" t="s">
        <v>0</v>
      </c>
      <c r="J137" s="34" t="s">
        <v>0</v>
      </c>
      <c r="K137" s="34" t="s">
        <v>0</v>
      </c>
      <c r="L137" s="34" t="s">
        <v>0</v>
      </c>
      <c r="M137" s="21">
        <f t="shared" si="28"/>
        <v>26938636.900000002</v>
      </c>
      <c r="N137" s="21">
        <f t="shared" si="28"/>
        <v>5196081.26</v>
      </c>
      <c r="O137" s="21">
        <f t="shared" si="28"/>
        <v>2369978.7200000002</v>
      </c>
      <c r="P137" s="101">
        <f t="shared" si="29"/>
        <v>8.7976935462536335E-2</v>
      </c>
    </row>
    <row r="138" spans="1:16" ht="48.75" customHeight="1" x14ac:dyDescent="0.2">
      <c r="A138" s="22" t="s">
        <v>35</v>
      </c>
      <c r="B138" s="34" t="s">
        <v>91</v>
      </c>
      <c r="C138" s="34" t="s">
        <v>28</v>
      </c>
      <c r="D138" s="34" t="s">
        <v>91</v>
      </c>
      <c r="E138" s="34" t="s">
        <v>75</v>
      </c>
      <c r="F138" s="34" t="s">
        <v>22</v>
      </c>
      <c r="G138" s="34" t="s">
        <v>34</v>
      </c>
      <c r="H138" s="34" t="s">
        <v>36</v>
      </c>
      <c r="I138" s="35" t="s">
        <v>0</v>
      </c>
      <c r="J138" s="35" t="s">
        <v>0</v>
      </c>
      <c r="K138" s="35" t="s">
        <v>0</v>
      </c>
      <c r="L138" s="35" t="s">
        <v>0</v>
      </c>
      <c r="M138" s="21">
        <f t="shared" si="28"/>
        <v>26938636.900000002</v>
      </c>
      <c r="N138" s="21">
        <f t="shared" si="28"/>
        <v>5196081.26</v>
      </c>
      <c r="O138" s="21">
        <f t="shared" si="28"/>
        <v>2369978.7200000002</v>
      </c>
      <c r="P138" s="101">
        <f t="shared" si="29"/>
        <v>8.7976935462536335E-2</v>
      </c>
    </row>
    <row r="139" spans="1:16" ht="46.5" customHeight="1" x14ac:dyDescent="0.2">
      <c r="A139" s="22" t="s">
        <v>37</v>
      </c>
      <c r="B139" s="34" t="s">
        <v>91</v>
      </c>
      <c r="C139" s="34" t="s">
        <v>28</v>
      </c>
      <c r="D139" s="34" t="s">
        <v>91</v>
      </c>
      <c r="E139" s="34" t="s">
        <v>75</v>
      </c>
      <c r="F139" s="34" t="s">
        <v>22</v>
      </c>
      <c r="G139" s="34" t="s">
        <v>34</v>
      </c>
      <c r="H139" s="34" t="s">
        <v>36</v>
      </c>
      <c r="I139" s="34" t="s">
        <v>76</v>
      </c>
      <c r="J139" s="34" t="s">
        <v>0</v>
      </c>
      <c r="K139" s="34" t="s">
        <v>0</v>
      </c>
      <c r="L139" s="34" t="s">
        <v>0</v>
      </c>
      <c r="M139" s="21">
        <f>M140+M141+M142</f>
        <v>26938636.900000002</v>
      </c>
      <c r="N139" s="21">
        <f>N140+N141+N142</f>
        <v>5196081.26</v>
      </c>
      <c r="O139" s="21">
        <f>O140+O141+O142</f>
        <v>2369978.7200000002</v>
      </c>
      <c r="P139" s="101">
        <f t="shared" si="29"/>
        <v>8.7976935462536335E-2</v>
      </c>
    </row>
    <row r="140" spans="1:16" ht="99" customHeight="1" x14ac:dyDescent="0.2">
      <c r="A140" s="1" t="s">
        <v>122</v>
      </c>
      <c r="B140" s="26" t="s">
        <v>91</v>
      </c>
      <c r="C140" s="26" t="s">
        <v>28</v>
      </c>
      <c r="D140" s="26" t="s">
        <v>91</v>
      </c>
      <c r="E140" s="26" t="s">
        <v>75</v>
      </c>
      <c r="F140" s="26" t="s">
        <v>22</v>
      </c>
      <c r="G140" s="26" t="s">
        <v>34</v>
      </c>
      <c r="H140" s="26" t="s">
        <v>36</v>
      </c>
      <c r="I140" s="26" t="s">
        <v>76</v>
      </c>
      <c r="J140" s="27" t="s">
        <v>123</v>
      </c>
      <c r="K140" s="27" t="s">
        <v>124</v>
      </c>
      <c r="L140" s="27">
        <v>2018</v>
      </c>
      <c r="M140" s="33">
        <f>9631836.71+2143923.77+5856076.23</f>
        <v>17631836.710000001</v>
      </c>
      <c r="N140" s="33">
        <v>50000</v>
      </c>
      <c r="O140" s="33">
        <v>138460</v>
      </c>
      <c r="P140" s="102">
        <f t="shared" si="29"/>
        <v>7.8528404202763274E-3</v>
      </c>
    </row>
    <row r="141" spans="1:16" ht="79.5" customHeight="1" x14ac:dyDescent="0.2">
      <c r="A141" s="1" t="s">
        <v>384</v>
      </c>
      <c r="B141" s="26" t="s">
        <v>91</v>
      </c>
      <c r="C141" s="26" t="s">
        <v>28</v>
      </c>
      <c r="D141" s="26" t="s">
        <v>91</v>
      </c>
      <c r="E141" s="26" t="s">
        <v>75</v>
      </c>
      <c r="F141" s="26" t="s">
        <v>22</v>
      </c>
      <c r="G141" s="26" t="s">
        <v>34</v>
      </c>
      <c r="H141" s="26" t="s">
        <v>36</v>
      </c>
      <c r="I141" s="26" t="s">
        <v>76</v>
      </c>
      <c r="J141" s="27" t="s">
        <v>85</v>
      </c>
      <c r="K141" s="27">
        <v>40</v>
      </c>
      <c r="L141" s="27">
        <v>2018</v>
      </c>
      <c r="M141" s="33">
        <f>6063600-3340202.4</f>
        <v>2723397.6</v>
      </c>
      <c r="N141" s="33">
        <v>18195.599999999999</v>
      </c>
      <c r="O141" s="33">
        <v>18195.599999999999</v>
      </c>
      <c r="P141" s="102">
        <f t="shared" si="29"/>
        <v>6.6812132022147624E-3</v>
      </c>
    </row>
    <row r="142" spans="1:16" ht="64.5" customHeight="1" x14ac:dyDescent="0.2">
      <c r="A142" s="1" t="s">
        <v>385</v>
      </c>
      <c r="B142" s="26" t="s">
        <v>91</v>
      </c>
      <c r="C142" s="26" t="s">
        <v>28</v>
      </c>
      <c r="D142" s="26" t="s">
        <v>91</v>
      </c>
      <c r="E142" s="26" t="s">
        <v>75</v>
      </c>
      <c r="F142" s="26" t="s">
        <v>22</v>
      </c>
      <c r="G142" s="26" t="s">
        <v>34</v>
      </c>
      <c r="H142" s="26" t="s">
        <v>36</v>
      </c>
      <c r="I142" s="26" t="s">
        <v>76</v>
      </c>
      <c r="J142" s="27" t="s">
        <v>85</v>
      </c>
      <c r="K142" s="27" t="s">
        <v>125</v>
      </c>
      <c r="L142" s="54">
        <v>2018</v>
      </c>
      <c r="M142" s="33">
        <v>6583402.5899999999</v>
      </c>
      <c r="N142" s="33">
        <v>5127885.66</v>
      </c>
      <c r="O142" s="33">
        <v>2213323.12</v>
      </c>
      <c r="P142" s="102">
        <f t="shared" si="29"/>
        <v>0.3361974434560594</v>
      </c>
    </row>
    <row r="143" spans="1:16" s="49" customFormat="1" ht="52.35" customHeight="1" x14ac:dyDescent="0.2">
      <c r="A143" s="46" t="s">
        <v>126</v>
      </c>
      <c r="B143" s="47" t="s">
        <v>127</v>
      </c>
      <c r="C143" s="47" t="s">
        <v>0</v>
      </c>
      <c r="D143" s="47" t="s">
        <v>0</v>
      </c>
      <c r="E143" s="47" t="s">
        <v>0</v>
      </c>
      <c r="F143" s="47" t="s">
        <v>0</v>
      </c>
      <c r="G143" s="47" t="s">
        <v>0</v>
      </c>
      <c r="H143" s="48" t="s">
        <v>0</v>
      </c>
      <c r="I143" s="48" t="s">
        <v>0</v>
      </c>
      <c r="J143" s="48" t="s">
        <v>0</v>
      </c>
      <c r="K143" s="48" t="s">
        <v>0</v>
      </c>
      <c r="L143" s="48" t="s">
        <v>0</v>
      </c>
      <c r="M143" s="21">
        <f t="shared" ref="M143:O146" si="30">M144</f>
        <v>235046281.75</v>
      </c>
      <c r="N143" s="21">
        <f t="shared" si="30"/>
        <v>27840312.939999998</v>
      </c>
      <c r="O143" s="21">
        <f t="shared" si="30"/>
        <v>27840312.939999998</v>
      </c>
      <c r="P143" s="101">
        <f t="shared" si="29"/>
        <v>0.11844608956465655</v>
      </c>
    </row>
    <row r="144" spans="1:16" s="49" customFormat="1" ht="34.35" customHeight="1" x14ac:dyDescent="0.2">
      <c r="A144" s="46" t="s">
        <v>128</v>
      </c>
      <c r="B144" s="47" t="s">
        <v>127</v>
      </c>
      <c r="C144" s="47" t="s">
        <v>28</v>
      </c>
      <c r="D144" s="47" t="s">
        <v>81</v>
      </c>
      <c r="E144" s="47" t="s">
        <v>0</v>
      </c>
      <c r="F144" s="47" t="s">
        <v>0</v>
      </c>
      <c r="G144" s="47" t="s">
        <v>0</v>
      </c>
      <c r="H144" s="48" t="s">
        <v>0</v>
      </c>
      <c r="I144" s="48" t="s">
        <v>0</v>
      </c>
      <c r="J144" s="48" t="s">
        <v>0</v>
      </c>
      <c r="K144" s="48" t="s">
        <v>0</v>
      </c>
      <c r="L144" s="48" t="s">
        <v>0</v>
      </c>
      <c r="M144" s="21">
        <f t="shared" si="30"/>
        <v>235046281.75</v>
      </c>
      <c r="N144" s="21">
        <f t="shared" si="30"/>
        <v>27840312.939999998</v>
      </c>
      <c r="O144" s="21">
        <f t="shared" si="30"/>
        <v>27840312.939999998</v>
      </c>
      <c r="P144" s="101">
        <f t="shared" si="29"/>
        <v>0.11844608956465655</v>
      </c>
    </row>
    <row r="145" spans="1:17" s="49" customFormat="1" ht="34.35" customHeight="1" x14ac:dyDescent="0.2">
      <c r="A145" s="46" t="s">
        <v>347</v>
      </c>
      <c r="B145" s="47" t="s">
        <v>127</v>
      </c>
      <c r="C145" s="47" t="s">
        <v>28</v>
      </c>
      <c r="D145" s="47" t="s">
        <v>81</v>
      </c>
      <c r="E145" s="47" t="s">
        <v>75</v>
      </c>
      <c r="F145" s="47" t="s">
        <v>0</v>
      </c>
      <c r="G145" s="47" t="s">
        <v>0</v>
      </c>
      <c r="H145" s="48" t="s">
        <v>0</v>
      </c>
      <c r="I145" s="48" t="s">
        <v>0</v>
      </c>
      <c r="J145" s="48" t="s">
        <v>0</v>
      </c>
      <c r="K145" s="48" t="s">
        <v>0</v>
      </c>
      <c r="L145" s="48" t="s">
        <v>0</v>
      </c>
      <c r="M145" s="21">
        <f t="shared" si="30"/>
        <v>235046281.75</v>
      </c>
      <c r="N145" s="21">
        <f t="shared" si="30"/>
        <v>27840312.939999998</v>
      </c>
      <c r="O145" s="21">
        <f t="shared" si="30"/>
        <v>27840312.939999998</v>
      </c>
      <c r="P145" s="101">
        <f t="shared" si="29"/>
        <v>0.11844608956465655</v>
      </c>
    </row>
    <row r="146" spans="1:17" s="49" customFormat="1" ht="65.25" customHeight="1" x14ac:dyDescent="0.2">
      <c r="A146" s="46" t="s">
        <v>336</v>
      </c>
      <c r="B146" s="47" t="s">
        <v>127</v>
      </c>
      <c r="C146" s="47" t="s">
        <v>28</v>
      </c>
      <c r="D146" s="47" t="s">
        <v>81</v>
      </c>
      <c r="E146" s="47" t="s">
        <v>75</v>
      </c>
      <c r="F146" s="47" t="s">
        <v>0</v>
      </c>
      <c r="G146" s="47" t="s">
        <v>0</v>
      </c>
      <c r="H146" s="48" t="s">
        <v>0</v>
      </c>
      <c r="I146" s="48" t="s">
        <v>0</v>
      </c>
      <c r="J146" s="48" t="s">
        <v>0</v>
      </c>
      <c r="K146" s="48" t="s">
        <v>0</v>
      </c>
      <c r="L146" s="48" t="s">
        <v>0</v>
      </c>
      <c r="M146" s="21">
        <f t="shared" si="30"/>
        <v>235046281.75</v>
      </c>
      <c r="N146" s="21">
        <f t="shared" si="30"/>
        <v>27840312.939999998</v>
      </c>
      <c r="O146" s="21">
        <f t="shared" si="30"/>
        <v>27840312.939999998</v>
      </c>
      <c r="P146" s="101">
        <f t="shared" si="29"/>
        <v>0.11844608956465655</v>
      </c>
    </row>
    <row r="147" spans="1:17" s="49" customFormat="1" ht="15" customHeight="1" x14ac:dyDescent="0.2">
      <c r="A147" s="50" t="s">
        <v>129</v>
      </c>
      <c r="B147" s="47" t="s">
        <v>127</v>
      </c>
      <c r="C147" s="47" t="s">
        <v>28</v>
      </c>
      <c r="D147" s="47" t="s">
        <v>81</v>
      </c>
      <c r="E147" s="47" t="s">
        <v>75</v>
      </c>
      <c r="F147" s="47" t="s">
        <v>23</v>
      </c>
      <c r="G147" s="47" t="s">
        <v>0</v>
      </c>
      <c r="H147" s="47" t="s">
        <v>0</v>
      </c>
      <c r="I147" s="47" t="s">
        <v>0</v>
      </c>
      <c r="J147" s="47" t="s">
        <v>0</v>
      </c>
      <c r="K147" s="47" t="s">
        <v>0</v>
      </c>
      <c r="L147" s="47" t="s">
        <v>0</v>
      </c>
      <c r="M147" s="21">
        <f>M148+M152</f>
        <v>235046281.75</v>
      </c>
      <c r="N147" s="21">
        <f>N148+N152</f>
        <v>27840312.939999998</v>
      </c>
      <c r="O147" s="21">
        <f>O148+O152</f>
        <v>27840312.939999998</v>
      </c>
      <c r="P147" s="101">
        <f t="shared" si="29"/>
        <v>0.11844608956465655</v>
      </c>
    </row>
    <row r="148" spans="1:17" s="49" customFormat="1" ht="15" customHeight="1" x14ac:dyDescent="0.2">
      <c r="A148" s="50" t="s">
        <v>130</v>
      </c>
      <c r="B148" s="47" t="s">
        <v>127</v>
      </c>
      <c r="C148" s="47" t="s">
        <v>28</v>
      </c>
      <c r="D148" s="47" t="s">
        <v>81</v>
      </c>
      <c r="E148" s="47" t="s">
        <v>75</v>
      </c>
      <c r="F148" s="47" t="s">
        <v>23</v>
      </c>
      <c r="G148" s="47" t="s">
        <v>70</v>
      </c>
      <c r="H148" s="47" t="s">
        <v>0</v>
      </c>
      <c r="I148" s="47" t="s">
        <v>0</v>
      </c>
      <c r="J148" s="47" t="s">
        <v>0</v>
      </c>
      <c r="K148" s="47" t="s">
        <v>0</v>
      </c>
      <c r="L148" s="47" t="s">
        <v>0</v>
      </c>
      <c r="M148" s="21">
        <f t="shared" ref="M148:O150" si="31">M149</f>
        <v>79046281.75</v>
      </c>
      <c r="N148" s="21">
        <f t="shared" si="31"/>
        <v>22836808.329999998</v>
      </c>
      <c r="O148" s="21">
        <f t="shared" si="31"/>
        <v>22836808.329999998</v>
      </c>
      <c r="P148" s="101">
        <f t="shared" si="29"/>
        <v>0.28890427006074826</v>
      </c>
    </row>
    <row r="149" spans="1:17" s="49" customFormat="1" ht="52.35" customHeight="1" x14ac:dyDescent="0.2">
      <c r="A149" s="46" t="s">
        <v>35</v>
      </c>
      <c r="B149" s="47" t="s">
        <v>127</v>
      </c>
      <c r="C149" s="47" t="s">
        <v>28</v>
      </c>
      <c r="D149" s="47" t="s">
        <v>81</v>
      </c>
      <c r="E149" s="47" t="s">
        <v>75</v>
      </c>
      <c r="F149" s="47" t="s">
        <v>23</v>
      </c>
      <c r="G149" s="47" t="s">
        <v>70</v>
      </c>
      <c r="H149" s="47" t="s">
        <v>36</v>
      </c>
      <c r="I149" s="48" t="s">
        <v>0</v>
      </c>
      <c r="J149" s="48" t="s">
        <v>0</v>
      </c>
      <c r="K149" s="48" t="s">
        <v>0</v>
      </c>
      <c r="L149" s="48" t="s">
        <v>0</v>
      </c>
      <c r="M149" s="21">
        <f t="shared" si="31"/>
        <v>79046281.75</v>
      </c>
      <c r="N149" s="21">
        <f t="shared" si="31"/>
        <v>22836808.329999998</v>
      </c>
      <c r="O149" s="21">
        <f t="shared" si="31"/>
        <v>22836808.329999998</v>
      </c>
      <c r="P149" s="101">
        <f t="shared" si="29"/>
        <v>0.28890427006074826</v>
      </c>
    </row>
    <row r="150" spans="1:17" s="49" customFormat="1" ht="52.35" customHeight="1" x14ac:dyDescent="0.2">
      <c r="A150" s="46" t="s">
        <v>37</v>
      </c>
      <c r="B150" s="47" t="s">
        <v>127</v>
      </c>
      <c r="C150" s="47" t="s">
        <v>28</v>
      </c>
      <c r="D150" s="47" t="s">
        <v>81</v>
      </c>
      <c r="E150" s="47" t="s">
        <v>75</v>
      </c>
      <c r="F150" s="47" t="s">
        <v>23</v>
      </c>
      <c r="G150" s="47" t="s">
        <v>70</v>
      </c>
      <c r="H150" s="47" t="s">
        <v>36</v>
      </c>
      <c r="I150" s="47" t="s">
        <v>76</v>
      </c>
      <c r="J150" s="47" t="s">
        <v>0</v>
      </c>
      <c r="K150" s="47" t="s">
        <v>0</v>
      </c>
      <c r="L150" s="47" t="s">
        <v>0</v>
      </c>
      <c r="M150" s="21">
        <f t="shared" si="31"/>
        <v>79046281.75</v>
      </c>
      <c r="N150" s="21">
        <f t="shared" si="31"/>
        <v>22836808.329999998</v>
      </c>
      <c r="O150" s="21">
        <f t="shared" si="31"/>
        <v>22836808.329999998</v>
      </c>
      <c r="P150" s="101">
        <f t="shared" si="29"/>
        <v>0.28890427006074826</v>
      </c>
    </row>
    <row r="151" spans="1:17" s="49" customFormat="1" ht="34.35" customHeight="1" x14ac:dyDescent="0.2">
      <c r="A151" s="20" t="s">
        <v>131</v>
      </c>
      <c r="B151" s="51" t="s">
        <v>127</v>
      </c>
      <c r="C151" s="51" t="s">
        <v>28</v>
      </c>
      <c r="D151" s="51" t="s">
        <v>81</v>
      </c>
      <c r="E151" s="51" t="s">
        <v>75</v>
      </c>
      <c r="F151" s="51" t="s">
        <v>23</v>
      </c>
      <c r="G151" s="51" t="s">
        <v>70</v>
      </c>
      <c r="H151" s="51" t="s">
        <v>36</v>
      </c>
      <c r="I151" s="51" t="s">
        <v>76</v>
      </c>
      <c r="J151" s="52" t="s">
        <v>132</v>
      </c>
      <c r="K151" s="52" t="s">
        <v>133</v>
      </c>
      <c r="L151" s="52" t="s">
        <v>351</v>
      </c>
      <c r="M151" s="33">
        <f>62246281.75+16800000</f>
        <v>79046281.75</v>
      </c>
      <c r="N151" s="33">
        <v>22836808.329999998</v>
      </c>
      <c r="O151" s="33">
        <v>22836808.329999998</v>
      </c>
      <c r="P151" s="102">
        <f t="shared" si="29"/>
        <v>0.28890427006074826</v>
      </c>
    </row>
    <row r="152" spans="1:17" s="49" customFormat="1" ht="15" customHeight="1" x14ac:dyDescent="0.2">
      <c r="A152" s="50" t="s">
        <v>134</v>
      </c>
      <c r="B152" s="47" t="s">
        <v>127</v>
      </c>
      <c r="C152" s="47" t="s">
        <v>28</v>
      </c>
      <c r="D152" s="47" t="s">
        <v>81</v>
      </c>
      <c r="E152" s="47" t="s">
        <v>75</v>
      </c>
      <c r="F152" s="47" t="s">
        <v>23</v>
      </c>
      <c r="G152" s="47" t="s">
        <v>34</v>
      </c>
      <c r="H152" s="47" t="s">
        <v>0</v>
      </c>
      <c r="I152" s="47" t="s">
        <v>0</v>
      </c>
      <c r="J152" s="47" t="s">
        <v>0</v>
      </c>
      <c r="K152" s="47" t="s">
        <v>0</v>
      </c>
      <c r="L152" s="47" t="s">
        <v>0</v>
      </c>
      <c r="M152" s="21">
        <f>M154+M157</f>
        <v>156000000</v>
      </c>
      <c r="N152" s="21">
        <f t="shared" ref="N152:O152" si="32">N154+N157</f>
        <v>5003504.6100000003</v>
      </c>
      <c r="O152" s="21">
        <f t="shared" si="32"/>
        <v>5003504.6100000003</v>
      </c>
      <c r="P152" s="101">
        <f t="shared" si="29"/>
        <v>3.2073747499999999E-2</v>
      </c>
    </row>
    <row r="153" spans="1:17" s="49" customFormat="1" ht="52.35" customHeight="1" x14ac:dyDescent="0.2">
      <c r="A153" s="46" t="s">
        <v>35</v>
      </c>
      <c r="B153" s="47" t="s">
        <v>127</v>
      </c>
      <c r="C153" s="47" t="s">
        <v>28</v>
      </c>
      <c r="D153" s="47" t="s">
        <v>81</v>
      </c>
      <c r="E153" s="47" t="s">
        <v>75</v>
      </c>
      <c r="F153" s="47" t="s">
        <v>23</v>
      </c>
      <c r="G153" s="47" t="s">
        <v>34</v>
      </c>
      <c r="H153" s="47" t="s">
        <v>36</v>
      </c>
      <c r="I153" s="48" t="s">
        <v>0</v>
      </c>
      <c r="J153" s="48" t="s">
        <v>0</v>
      </c>
      <c r="K153" s="48" t="s">
        <v>0</v>
      </c>
      <c r="L153" s="48" t="s">
        <v>0</v>
      </c>
      <c r="M153" s="21">
        <f>M154</f>
        <v>1000000</v>
      </c>
      <c r="N153" s="21">
        <f t="shared" ref="N153:O153" si="33">N154</f>
        <v>0</v>
      </c>
      <c r="O153" s="21">
        <f t="shared" si="33"/>
        <v>0</v>
      </c>
      <c r="P153" s="101">
        <f t="shared" si="29"/>
        <v>0</v>
      </c>
    </row>
    <row r="154" spans="1:17" s="49" customFormat="1" ht="52.35" customHeight="1" x14ac:dyDescent="0.2">
      <c r="A154" s="46" t="s">
        <v>37</v>
      </c>
      <c r="B154" s="47" t="s">
        <v>127</v>
      </c>
      <c r="C154" s="47" t="s">
        <v>28</v>
      </c>
      <c r="D154" s="47" t="s">
        <v>81</v>
      </c>
      <c r="E154" s="47" t="s">
        <v>75</v>
      </c>
      <c r="F154" s="47" t="s">
        <v>23</v>
      </c>
      <c r="G154" s="47" t="s">
        <v>34</v>
      </c>
      <c r="H154" s="47" t="s">
        <v>36</v>
      </c>
      <c r="I154" s="47" t="s">
        <v>76</v>
      </c>
      <c r="J154" s="47" t="s">
        <v>0</v>
      </c>
      <c r="K154" s="47" t="s">
        <v>0</v>
      </c>
      <c r="L154" s="47" t="s">
        <v>0</v>
      </c>
      <c r="M154" s="21">
        <f>M155</f>
        <v>1000000</v>
      </c>
      <c r="N154" s="21">
        <f t="shared" ref="N154:O154" si="34">N155</f>
        <v>0</v>
      </c>
      <c r="O154" s="21">
        <f t="shared" si="34"/>
        <v>0</v>
      </c>
      <c r="P154" s="101">
        <f t="shared" si="29"/>
        <v>0</v>
      </c>
    </row>
    <row r="155" spans="1:17" s="49" customFormat="1" ht="34.35" customHeight="1" x14ac:dyDescent="0.2">
      <c r="A155" s="20" t="s">
        <v>362</v>
      </c>
      <c r="B155" s="51" t="s">
        <v>127</v>
      </c>
      <c r="C155" s="51" t="s">
        <v>28</v>
      </c>
      <c r="D155" s="51" t="s">
        <v>81</v>
      </c>
      <c r="E155" s="51" t="s">
        <v>75</v>
      </c>
      <c r="F155" s="51" t="s">
        <v>23</v>
      </c>
      <c r="G155" s="51" t="s">
        <v>34</v>
      </c>
      <c r="H155" s="51" t="s">
        <v>36</v>
      </c>
      <c r="I155" s="51" t="s">
        <v>76</v>
      </c>
      <c r="J155" s="52" t="s">
        <v>326</v>
      </c>
      <c r="K155" s="58">
        <v>24194.880000000001</v>
      </c>
      <c r="L155" s="54" t="s">
        <v>446</v>
      </c>
      <c r="M155" s="33">
        <v>1000000</v>
      </c>
      <c r="N155" s="33">
        <v>0</v>
      </c>
      <c r="O155" s="33">
        <v>0</v>
      </c>
      <c r="P155" s="102">
        <f t="shared" si="29"/>
        <v>0</v>
      </c>
      <c r="Q155" s="59"/>
    </row>
    <row r="156" spans="1:17" s="49" customFormat="1" ht="82.5" customHeight="1" x14ac:dyDescent="0.2">
      <c r="A156" s="46" t="s">
        <v>358</v>
      </c>
      <c r="B156" s="47" t="s">
        <v>127</v>
      </c>
      <c r="C156" s="47" t="s">
        <v>28</v>
      </c>
      <c r="D156" s="47" t="s">
        <v>81</v>
      </c>
      <c r="E156" s="47" t="s">
        <v>75</v>
      </c>
      <c r="F156" s="47" t="s">
        <v>23</v>
      </c>
      <c r="G156" s="47" t="s">
        <v>34</v>
      </c>
      <c r="H156" s="47" t="s">
        <v>135</v>
      </c>
      <c r="I156" s="48" t="s">
        <v>0</v>
      </c>
      <c r="J156" s="48" t="s">
        <v>0</v>
      </c>
      <c r="K156" s="48" t="s">
        <v>0</v>
      </c>
      <c r="L156" s="48" t="s">
        <v>0</v>
      </c>
      <c r="M156" s="21">
        <f>M157</f>
        <v>155000000</v>
      </c>
      <c r="N156" s="21">
        <f t="shared" ref="N156:O156" si="35">N157</f>
        <v>5003504.6100000003</v>
      </c>
      <c r="O156" s="21">
        <f t="shared" si="35"/>
        <v>5003504.6100000003</v>
      </c>
      <c r="P156" s="101">
        <f t="shared" si="29"/>
        <v>3.2280674903225809E-2</v>
      </c>
    </row>
    <row r="157" spans="1:17" s="49" customFormat="1" ht="49.5" customHeight="1" x14ac:dyDescent="0.2">
      <c r="A157" s="46" t="s">
        <v>37</v>
      </c>
      <c r="B157" s="47" t="s">
        <v>127</v>
      </c>
      <c r="C157" s="47" t="s">
        <v>28</v>
      </c>
      <c r="D157" s="47" t="s">
        <v>81</v>
      </c>
      <c r="E157" s="47" t="s">
        <v>75</v>
      </c>
      <c r="F157" s="47" t="s">
        <v>23</v>
      </c>
      <c r="G157" s="47" t="s">
        <v>34</v>
      </c>
      <c r="H157" s="47" t="s">
        <v>135</v>
      </c>
      <c r="I157" s="47" t="s">
        <v>76</v>
      </c>
      <c r="J157" s="47" t="s">
        <v>0</v>
      </c>
      <c r="K157" s="47" t="s">
        <v>0</v>
      </c>
      <c r="L157" s="47" t="s">
        <v>0</v>
      </c>
      <c r="M157" s="21">
        <f>M158</f>
        <v>155000000</v>
      </c>
      <c r="N157" s="21">
        <f t="shared" ref="N157:O157" si="36">N158</f>
        <v>5003504.6100000003</v>
      </c>
      <c r="O157" s="21">
        <f t="shared" si="36"/>
        <v>5003504.6100000003</v>
      </c>
      <c r="P157" s="101">
        <f t="shared" si="29"/>
        <v>3.2280674903225809E-2</v>
      </c>
    </row>
    <row r="158" spans="1:17" s="49" customFormat="1" ht="52.35" customHeight="1" x14ac:dyDescent="0.2">
      <c r="A158" s="20" t="s">
        <v>136</v>
      </c>
      <c r="B158" s="51" t="s">
        <v>127</v>
      </c>
      <c r="C158" s="51" t="s">
        <v>28</v>
      </c>
      <c r="D158" s="51" t="s">
        <v>81</v>
      </c>
      <c r="E158" s="51" t="s">
        <v>75</v>
      </c>
      <c r="F158" s="51" t="s">
        <v>23</v>
      </c>
      <c r="G158" s="51" t="s">
        <v>34</v>
      </c>
      <c r="H158" s="51" t="s">
        <v>135</v>
      </c>
      <c r="I158" s="51" t="s">
        <v>76</v>
      </c>
      <c r="J158" s="52" t="s">
        <v>88</v>
      </c>
      <c r="K158" s="52" t="s">
        <v>137</v>
      </c>
      <c r="L158" s="52" t="s">
        <v>350</v>
      </c>
      <c r="M158" s="33">
        <v>155000000</v>
      </c>
      <c r="N158" s="33">
        <v>5003504.6100000003</v>
      </c>
      <c r="O158" s="33">
        <v>5003504.6100000003</v>
      </c>
      <c r="P158" s="102">
        <f t="shared" si="29"/>
        <v>3.2280674903225809E-2</v>
      </c>
    </row>
    <row r="159" spans="1:17" ht="45.75" customHeight="1" x14ac:dyDescent="0.2">
      <c r="A159" s="22" t="s">
        <v>138</v>
      </c>
      <c r="B159" s="34" t="s">
        <v>139</v>
      </c>
      <c r="C159" s="34" t="s">
        <v>0</v>
      </c>
      <c r="D159" s="34" t="s">
        <v>0</v>
      </c>
      <c r="E159" s="34" t="s">
        <v>0</v>
      </c>
      <c r="F159" s="34" t="s">
        <v>0</v>
      </c>
      <c r="G159" s="34" t="s">
        <v>0</v>
      </c>
      <c r="H159" s="35" t="s">
        <v>0</v>
      </c>
      <c r="I159" s="35" t="s">
        <v>0</v>
      </c>
      <c r="J159" s="35" t="s">
        <v>0</v>
      </c>
      <c r="K159" s="35" t="s">
        <v>0</v>
      </c>
      <c r="L159" s="35" t="s">
        <v>0</v>
      </c>
      <c r="M159" s="21">
        <f t="shared" ref="M159:O165" si="37">M160</f>
        <v>67190000</v>
      </c>
      <c r="N159" s="21">
        <f t="shared" si="37"/>
        <v>0</v>
      </c>
      <c r="O159" s="21">
        <f t="shared" si="37"/>
        <v>0</v>
      </c>
      <c r="P159" s="101">
        <f t="shared" si="29"/>
        <v>0</v>
      </c>
    </row>
    <row r="160" spans="1:17" ht="44.25" customHeight="1" x14ac:dyDescent="0.2">
      <c r="A160" s="22" t="s">
        <v>140</v>
      </c>
      <c r="B160" s="34" t="s">
        <v>139</v>
      </c>
      <c r="C160" s="34" t="s">
        <v>14</v>
      </c>
      <c r="D160" s="34" t="s">
        <v>0</v>
      </c>
      <c r="E160" s="34" t="s">
        <v>0</v>
      </c>
      <c r="F160" s="34" t="s">
        <v>0</v>
      </c>
      <c r="G160" s="34" t="s">
        <v>0</v>
      </c>
      <c r="H160" s="35" t="s">
        <v>0</v>
      </c>
      <c r="I160" s="35" t="s">
        <v>0</v>
      </c>
      <c r="J160" s="35" t="s">
        <v>0</v>
      </c>
      <c r="K160" s="35" t="s">
        <v>0</v>
      </c>
      <c r="L160" s="35" t="s">
        <v>0</v>
      </c>
      <c r="M160" s="21">
        <f t="shared" si="37"/>
        <v>67190000</v>
      </c>
      <c r="N160" s="21">
        <f t="shared" si="37"/>
        <v>0</v>
      </c>
      <c r="O160" s="21">
        <f t="shared" si="37"/>
        <v>0</v>
      </c>
      <c r="P160" s="101">
        <f t="shared" si="29"/>
        <v>0</v>
      </c>
    </row>
    <row r="161" spans="1:16" ht="61.5" customHeight="1" x14ac:dyDescent="0.2">
      <c r="A161" s="22" t="s">
        <v>141</v>
      </c>
      <c r="B161" s="34" t="s">
        <v>139</v>
      </c>
      <c r="C161" s="34" t="s">
        <v>14</v>
      </c>
      <c r="D161" s="34" t="s">
        <v>142</v>
      </c>
      <c r="E161" s="34" t="s">
        <v>0</v>
      </c>
      <c r="F161" s="34" t="s">
        <v>0</v>
      </c>
      <c r="G161" s="34" t="s">
        <v>0</v>
      </c>
      <c r="H161" s="35" t="s">
        <v>0</v>
      </c>
      <c r="I161" s="35" t="s">
        <v>0</v>
      </c>
      <c r="J161" s="35" t="s">
        <v>0</v>
      </c>
      <c r="K161" s="35" t="s">
        <v>0</v>
      </c>
      <c r="L161" s="35" t="s">
        <v>0</v>
      </c>
      <c r="M161" s="21">
        <f t="shared" si="37"/>
        <v>67190000</v>
      </c>
      <c r="N161" s="21">
        <f t="shared" si="37"/>
        <v>0</v>
      </c>
      <c r="O161" s="21">
        <f t="shared" si="37"/>
        <v>0</v>
      </c>
      <c r="P161" s="101">
        <f t="shared" si="29"/>
        <v>0</v>
      </c>
    </row>
    <row r="162" spans="1:16" ht="37.5" customHeight="1" x14ac:dyDescent="0.2">
      <c r="A162" s="22" t="s">
        <v>143</v>
      </c>
      <c r="B162" s="34" t="s">
        <v>139</v>
      </c>
      <c r="C162" s="34" t="s">
        <v>14</v>
      </c>
      <c r="D162" s="34" t="s">
        <v>142</v>
      </c>
      <c r="E162" s="34" t="s">
        <v>144</v>
      </c>
      <c r="F162" s="34" t="s">
        <v>0</v>
      </c>
      <c r="G162" s="34" t="s">
        <v>0</v>
      </c>
      <c r="H162" s="35" t="s">
        <v>0</v>
      </c>
      <c r="I162" s="35" t="s">
        <v>0</v>
      </c>
      <c r="J162" s="35" t="s">
        <v>0</v>
      </c>
      <c r="K162" s="35" t="s">
        <v>0</v>
      </c>
      <c r="L162" s="35" t="s">
        <v>0</v>
      </c>
      <c r="M162" s="21">
        <f t="shared" si="37"/>
        <v>67190000</v>
      </c>
      <c r="N162" s="21">
        <f t="shared" si="37"/>
        <v>0</v>
      </c>
      <c r="O162" s="21">
        <f t="shared" si="37"/>
        <v>0</v>
      </c>
      <c r="P162" s="101">
        <f t="shared" si="29"/>
        <v>0</v>
      </c>
    </row>
    <row r="163" spans="1:16" ht="15" customHeight="1" x14ac:dyDescent="0.2">
      <c r="A163" s="36" t="s">
        <v>94</v>
      </c>
      <c r="B163" s="34" t="s">
        <v>139</v>
      </c>
      <c r="C163" s="34" t="s">
        <v>14</v>
      </c>
      <c r="D163" s="34" t="s">
        <v>142</v>
      </c>
      <c r="E163" s="34" t="s">
        <v>144</v>
      </c>
      <c r="F163" s="34" t="s">
        <v>95</v>
      </c>
      <c r="G163" s="34" t="s">
        <v>0</v>
      </c>
      <c r="H163" s="34" t="s">
        <v>0</v>
      </c>
      <c r="I163" s="34" t="s">
        <v>0</v>
      </c>
      <c r="J163" s="34" t="s">
        <v>0</v>
      </c>
      <c r="K163" s="34" t="s">
        <v>0</v>
      </c>
      <c r="L163" s="34" t="s">
        <v>0</v>
      </c>
      <c r="M163" s="21">
        <f t="shared" si="37"/>
        <v>67190000</v>
      </c>
      <c r="N163" s="21">
        <f t="shared" si="37"/>
        <v>0</v>
      </c>
      <c r="O163" s="21">
        <f t="shared" si="37"/>
        <v>0</v>
      </c>
      <c r="P163" s="101">
        <f t="shared" si="29"/>
        <v>0</v>
      </c>
    </row>
    <row r="164" spans="1:16" ht="15" customHeight="1" x14ac:dyDescent="0.2">
      <c r="A164" s="36" t="s">
        <v>145</v>
      </c>
      <c r="B164" s="34" t="s">
        <v>139</v>
      </c>
      <c r="C164" s="34" t="s">
        <v>14</v>
      </c>
      <c r="D164" s="34" t="s">
        <v>142</v>
      </c>
      <c r="E164" s="34" t="s">
        <v>144</v>
      </c>
      <c r="F164" s="34" t="s">
        <v>95</v>
      </c>
      <c r="G164" s="34" t="s">
        <v>68</v>
      </c>
      <c r="H164" s="34" t="s">
        <v>0</v>
      </c>
      <c r="I164" s="34" t="s">
        <v>0</v>
      </c>
      <c r="J164" s="34" t="s">
        <v>0</v>
      </c>
      <c r="K164" s="34" t="s">
        <v>0</v>
      </c>
      <c r="L164" s="34" t="s">
        <v>0</v>
      </c>
      <c r="M164" s="21">
        <f t="shared" si="37"/>
        <v>67190000</v>
      </c>
      <c r="N164" s="21">
        <f t="shared" si="37"/>
        <v>0</v>
      </c>
      <c r="O164" s="21">
        <f t="shared" si="37"/>
        <v>0</v>
      </c>
      <c r="P164" s="101">
        <f t="shared" si="29"/>
        <v>0</v>
      </c>
    </row>
    <row r="165" spans="1:16" ht="47.25" customHeight="1" x14ac:dyDescent="0.2">
      <c r="A165" s="22" t="s">
        <v>35</v>
      </c>
      <c r="B165" s="34" t="s">
        <v>139</v>
      </c>
      <c r="C165" s="34" t="s">
        <v>14</v>
      </c>
      <c r="D165" s="34" t="s">
        <v>142</v>
      </c>
      <c r="E165" s="34" t="s">
        <v>144</v>
      </c>
      <c r="F165" s="34" t="s">
        <v>95</v>
      </c>
      <c r="G165" s="34" t="s">
        <v>68</v>
      </c>
      <c r="H165" s="34" t="s">
        <v>36</v>
      </c>
      <c r="I165" s="35" t="s">
        <v>0</v>
      </c>
      <c r="J165" s="35" t="s">
        <v>0</v>
      </c>
      <c r="K165" s="35" t="s">
        <v>0</v>
      </c>
      <c r="L165" s="35" t="s">
        <v>0</v>
      </c>
      <c r="M165" s="21">
        <f t="shared" si="37"/>
        <v>67190000</v>
      </c>
      <c r="N165" s="21">
        <f t="shared" si="37"/>
        <v>0</v>
      </c>
      <c r="O165" s="21">
        <f t="shared" si="37"/>
        <v>0</v>
      </c>
      <c r="P165" s="101">
        <f t="shared" si="29"/>
        <v>0</v>
      </c>
    </row>
    <row r="166" spans="1:16" ht="51" customHeight="1" x14ac:dyDescent="0.2">
      <c r="A166" s="22" t="s">
        <v>37</v>
      </c>
      <c r="B166" s="34" t="s">
        <v>139</v>
      </c>
      <c r="C166" s="34" t="s">
        <v>14</v>
      </c>
      <c r="D166" s="34" t="s">
        <v>142</v>
      </c>
      <c r="E166" s="34" t="s">
        <v>144</v>
      </c>
      <c r="F166" s="34" t="s">
        <v>95</v>
      </c>
      <c r="G166" s="34" t="s">
        <v>68</v>
      </c>
      <c r="H166" s="34" t="s">
        <v>36</v>
      </c>
      <c r="I166" s="34" t="s">
        <v>76</v>
      </c>
      <c r="J166" s="34" t="s">
        <v>0</v>
      </c>
      <c r="K166" s="34" t="s">
        <v>0</v>
      </c>
      <c r="L166" s="34" t="s">
        <v>0</v>
      </c>
      <c r="M166" s="21">
        <f>M167+M168</f>
        <v>67190000</v>
      </c>
      <c r="N166" s="21">
        <f>N167+N168</f>
        <v>0</v>
      </c>
      <c r="O166" s="21">
        <f>O167+O168</f>
        <v>0</v>
      </c>
      <c r="P166" s="101">
        <f t="shared" si="29"/>
        <v>0</v>
      </c>
    </row>
    <row r="167" spans="1:16" ht="36" customHeight="1" x14ac:dyDescent="0.2">
      <c r="A167" s="1" t="s">
        <v>146</v>
      </c>
      <c r="B167" s="26" t="s">
        <v>139</v>
      </c>
      <c r="C167" s="26" t="s">
        <v>14</v>
      </c>
      <c r="D167" s="26" t="s">
        <v>142</v>
      </c>
      <c r="E167" s="26" t="s">
        <v>144</v>
      </c>
      <c r="F167" s="26" t="s">
        <v>95</v>
      </c>
      <c r="G167" s="26" t="s">
        <v>68</v>
      </c>
      <c r="H167" s="26" t="s">
        <v>36</v>
      </c>
      <c r="I167" s="26" t="s">
        <v>76</v>
      </c>
      <c r="J167" s="27" t="s">
        <v>0</v>
      </c>
      <c r="K167" s="27" t="s">
        <v>0</v>
      </c>
      <c r="L167" s="52" t="s">
        <v>351</v>
      </c>
      <c r="M167" s="33">
        <v>60000000</v>
      </c>
      <c r="N167" s="33">
        <v>0</v>
      </c>
      <c r="O167" s="33">
        <v>0</v>
      </c>
      <c r="P167" s="102">
        <f t="shared" si="29"/>
        <v>0</v>
      </c>
    </row>
    <row r="168" spans="1:16" ht="51.75" customHeight="1" x14ac:dyDescent="0.2">
      <c r="A168" s="1" t="s">
        <v>449</v>
      </c>
      <c r="B168" s="26" t="s">
        <v>139</v>
      </c>
      <c r="C168" s="26" t="s">
        <v>14</v>
      </c>
      <c r="D168" s="26" t="s">
        <v>142</v>
      </c>
      <c r="E168" s="26" t="s">
        <v>144</v>
      </c>
      <c r="F168" s="26" t="s">
        <v>95</v>
      </c>
      <c r="G168" s="26" t="s">
        <v>68</v>
      </c>
      <c r="H168" s="26" t="s">
        <v>36</v>
      </c>
      <c r="I168" s="26" t="s">
        <v>76</v>
      </c>
      <c r="J168" s="27" t="s">
        <v>85</v>
      </c>
      <c r="K168" s="27">
        <v>100</v>
      </c>
      <c r="L168" s="52" t="s">
        <v>351</v>
      </c>
      <c r="M168" s="33">
        <v>7190000</v>
      </c>
      <c r="N168" s="33">
        <v>0</v>
      </c>
      <c r="O168" s="33">
        <v>0</v>
      </c>
      <c r="P168" s="102">
        <f t="shared" si="29"/>
        <v>0</v>
      </c>
    </row>
    <row r="169" spans="1:16" s="60" customFormat="1" ht="15.75" x14ac:dyDescent="0.2"/>
    <row r="170" spans="1:16" s="60" customFormat="1" ht="15.75" x14ac:dyDescent="0.2"/>
    <row r="171" spans="1:16" s="60" customFormat="1" ht="23.25" customHeight="1" x14ac:dyDescent="0.2">
      <c r="A171" s="109" t="s">
        <v>457</v>
      </c>
      <c r="B171" s="109"/>
      <c r="C171" s="109"/>
      <c r="D171" s="109"/>
      <c r="E171" s="109"/>
      <c r="F171" s="109"/>
      <c r="G171" s="109"/>
      <c r="H171" s="109"/>
      <c r="I171" s="109"/>
      <c r="O171" s="60" t="s">
        <v>458</v>
      </c>
    </row>
    <row r="172" spans="1:16" s="60" customFormat="1" ht="15.75" x14ac:dyDescent="0.2"/>
    <row r="173" spans="1:16" s="60" customFormat="1" ht="6.75" customHeight="1" x14ac:dyDescent="0.2"/>
    <row r="174" spans="1:16" s="60" customFormat="1" ht="15.75" hidden="1" x14ac:dyDescent="0.2"/>
    <row r="175" spans="1:16" s="60" customFormat="1" ht="15.75" x14ac:dyDescent="0.2"/>
    <row r="176" spans="1:16" s="60" customFormat="1" ht="15.75" x14ac:dyDescent="0.2">
      <c r="A176" s="60" t="s">
        <v>459</v>
      </c>
    </row>
    <row r="177" spans="1:1" s="60" customFormat="1" ht="15.75" x14ac:dyDescent="0.2">
      <c r="A177" s="60" t="s">
        <v>460</v>
      </c>
    </row>
    <row r="178" spans="1:1" s="60" customFormat="1" ht="15.75" x14ac:dyDescent="0.2"/>
    <row r="179" spans="1:1" s="60" customFormat="1" ht="15.75" x14ac:dyDescent="0.2"/>
    <row r="180" spans="1:1" s="60" customFormat="1" ht="15.75" x14ac:dyDescent="0.2"/>
    <row r="181" spans="1:1" s="60" customFormat="1" ht="15.75" x14ac:dyDescent="0.2"/>
    <row r="182" spans="1:1" s="60" customFormat="1" ht="15.75" x14ac:dyDescent="0.2"/>
    <row r="183" spans="1:1" s="60" customFormat="1" ht="15.75" x14ac:dyDescent="0.2"/>
    <row r="184" spans="1:1" s="60" customFormat="1" ht="15.75" x14ac:dyDescent="0.2"/>
    <row r="185" spans="1:1" s="60" customFormat="1" ht="15.75" x14ac:dyDescent="0.2"/>
    <row r="186" spans="1:1" s="60" customFormat="1" ht="15.75" x14ac:dyDescent="0.2"/>
    <row r="187" spans="1:1" s="60" customFormat="1" ht="15.75" x14ac:dyDescent="0.2"/>
    <row r="188" spans="1:1" s="60" customFormat="1" ht="15.75" x14ac:dyDescent="0.2"/>
    <row r="189" spans="1:1" s="60" customFormat="1" ht="15.75" x14ac:dyDescent="0.2"/>
    <row r="190" spans="1:1" s="60" customFormat="1" ht="15.75" x14ac:dyDescent="0.2"/>
    <row r="191" spans="1:1" s="60" customFormat="1" ht="15.75" x14ac:dyDescent="0.2"/>
    <row r="192" spans="1:1" s="60" customFormat="1" ht="15.75" x14ac:dyDescent="0.2"/>
    <row r="193" s="60" customFormat="1" ht="15.75" x14ac:dyDescent="0.2"/>
    <row r="194" s="60" customFormat="1" ht="15.75" x14ac:dyDescent="0.2"/>
    <row r="195" s="60" customFormat="1" ht="15.75" x14ac:dyDescent="0.2"/>
    <row r="196" s="60" customFormat="1" ht="15.75" x14ac:dyDescent="0.2"/>
    <row r="197" s="60" customFormat="1" ht="15.75" x14ac:dyDescent="0.2"/>
    <row r="198" s="60" customFormat="1" ht="15.75" x14ac:dyDescent="0.2"/>
    <row r="199" s="60" customFormat="1" ht="15.75" x14ac:dyDescent="0.2"/>
    <row r="200" s="60" customFormat="1" ht="15.75" x14ac:dyDescent="0.2"/>
    <row r="201" s="60" customFormat="1" ht="15.75" x14ac:dyDescent="0.2"/>
    <row r="202" s="60" customFormat="1" ht="15.75" x14ac:dyDescent="0.2"/>
    <row r="203" s="60" customFormat="1" ht="15.75" x14ac:dyDescent="0.2"/>
    <row r="204" s="60" customFormat="1" ht="15.75" x14ac:dyDescent="0.2"/>
    <row r="205" s="60" customFormat="1" ht="15.75" x14ac:dyDescent="0.2"/>
    <row r="206" s="60" customFormat="1" ht="15.75" x14ac:dyDescent="0.2"/>
  </sheetData>
  <autoFilter ref="A5:M167"/>
  <mergeCells count="4">
    <mergeCell ref="A171:I171"/>
    <mergeCell ref="A3:P3"/>
    <mergeCell ref="A1:P1"/>
    <mergeCell ref="A2:P2"/>
  </mergeCells>
  <pageMargins left="0.39370078740157483" right="0.39370078740157483" top="1.1811023622047245" bottom="0.39370078740157483" header="0.31496062992125984" footer="0.31496062992125984"/>
  <pageSetup paperSize="9" scale="75" fitToHeight="51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14"/>
  <sheetViews>
    <sheetView tabSelected="1" view="pageBreakPreview" zoomScale="89" zoomScaleNormal="100" zoomScaleSheetLayoutView="89" workbookViewId="0">
      <pane xSplit="1" ySplit="5" topLeftCell="B114" activePane="bottomRight" state="frozen"/>
      <selection pane="topRight" activeCell="B1" sqref="B1"/>
      <selection pane="bottomLeft" activeCell="A7" sqref="A7"/>
      <selection pane="bottomRight" activeCell="O286" sqref="O286"/>
    </sheetView>
  </sheetViews>
  <sheetFormatPr defaultRowHeight="12.75" x14ac:dyDescent="0.2"/>
  <cols>
    <col min="1" max="1" width="49.1640625" style="32" customWidth="1"/>
    <col min="2" max="2" width="4.5" style="32" customWidth="1"/>
    <col min="3" max="3" width="4.83203125" style="32" customWidth="1"/>
    <col min="4" max="4" width="5.5" style="32" customWidth="1"/>
    <col min="5" max="5" width="7.6640625" style="32" customWidth="1"/>
    <col min="6" max="6" width="3.83203125" style="32" customWidth="1"/>
    <col min="7" max="7" width="4.1640625" style="32" customWidth="1"/>
    <col min="8" max="8" width="8.6640625" style="32" customWidth="1"/>
    <col min="9" max="9" width="6" style="32" customWidth="1"/>
    <col min="10" max="10" width="10.83203125" style="32" customWidth="1"/>
    <col min="11" max="11" width="9.83203125" style="32" customWidth="1"/>
    <col min="12" max="12" width="10.1640625" style="32" customWidth="1"/>
    <col min="13" max="13" width="19.6640625" style="32" customWidth="1"/>
    <col min="14" max="14" width="18.1640625" style="32" customWidth="1"/>
    <col min="15" max="15" width="17.83203125" style="32" customWidth="1"/>
    <col min="16" max="16" width="14.6640625" style="32" customWidth="1"/>
    <col min="17" max="17" width="21.33203125" style="32" customWidth="1"/>
    <col min="18" max="18" width="27.1640625" style="30" customWidth="1"/>
    <col min="19" max="19" width="23.6640625" style="31" customWidth="1"/>
    <col min="20" max="16384" width="9.33203125" style="32"/>
  </cols>
  <sheetData>
    <row r="1" spans="1:18" ht="23.25" customHeight="1" x14ac:dyDescent="0.2">
      <c r="A1" s="111" t="s">
        <v>455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94"/>
    </row>
    <row r="2" spans="1:18" ht="29.25" customHeight="1" x14ac:dyDescent="0.2">
      <c r="A2" s="112" t="s">
        <v>456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95"/>
    </row>
    <row r="3" spans="1:18" ht="19.5" customHeight="1" x14ac:dyDescent="0.2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96"/>
    </row>
    <row r="4" spans="1:18" ht="35.25" customHeight="1" x14ac:dyDescent="0.2">
      <c r="A4" s="61" t="s">
        <v>434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62" t="s">
        <v>10</v>
      </c>
      <c r="K4" s="62" t="s">
        <v>11</v>
      </c>
      <c r="L4" s="62" t="s">
        <v>12</v>
      </c>
      <c r="M4" s="38" t="s">
        <v>461</v>
      </c>
      <c r="N4" s="38" t="s">
        <v>452</v>
      </c>
      <c r="O4" s="38" t="s">
        <v>453</v>
      </c>
      <c r="P4" s="38" t="s">
        <v>454</v>
      </c>
      <c r="Q4" s="97"/>
    </row>
    <row r="5" spans="1:18" ht="16.5" customHeight="1" x14ac:dyDescent="0.2">
      <c r="A5" s="61" t="s">
        <v>13</v>
      </c>
      <c r="B5" s="61" t="s">
        <v>14</v>
      </c>
      <c r="C5" s="61" t="s">
        <v>15</v>
      </c>
      <c r="D5" s="61" t="s">
        <v>16</v>
      </c>
      <c r="E5" s="61" t="s">
        <v>17</v>
      </c>
      <c r="F5" s="61" t="s">
        <v>18</v>
      </c>
      <c r="G5" s="61" t="s">
        <v>19</v>
      </c>
      <c r="H5" s="61" t="s">
        <v>20</v>
      </c>
      <c r="I5" s="61" t="s">
        <v>21</v>
      </c>
      <c r="J5" s="61" t="s">
        <v>22</v>
      </c>
      <c r="K5" s="61" t="s">
        <v>23</v>
      </c>
      <c r="L5" s="61" t="s">
        <v>24</v>
      </c>
      <c r="M5" s="61" t="s">
        <v>25</v>
      </c>
      <c r="N5" s="61">
        <v>14</v>
      </c>
      <c r="O5" s="61">
        <v>15</v>
      </c>
      <c r="P5" s="61">
        <v>16</v>
      </c>
      <c r="Q5" s="97"/>
    </row>
    <row r="6" spans="1:18" ht="15" customHeight="1" x14ac:dyDescent="0.2">
      <c r="A6" s="39" t="s">
        <v>370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25">
        <f>M286+M277+M170+M93+M60+M22+M7</f>
        <v>2122196205.24</v>
      </c>
      <c r="N6" s="25">
        <f>N286+N277+N170+N93+N60+N22+N7</f>
        <v>194654773.26000002</v>
      </c>
      <c r="O6" s="25">
        <f>O286+O277+O170+O93+O60+O22+O7</f>
        <v>184245265.93000001</v>
      </c>
      <c r="P6" s="99">
        <f>O6/M6</f>
        <v>8.6818205345515473E-2</v>
      </c>
      <c r="Q6" s="76"/>
    </row>
    <row r="7" spans="1:18" ht="63.75" customHeight="1" x14ac:dyDescent="0.2">
      <c r="A7" s="41" t="s">
        <v>147</v>
      </c>
      <c r="B7" s="42" t="s">
        <v>68</v>
      </c>
      <c r="C7" s="42" t="s">
        <v>0</v>
      </c>
      <c r="D7" s="42" t="s">
        <v>0</v>
      </c>
      <c r="E7" s="42" t="s">
        <v>0</v>
      </c>
      <c r="F7" s="42" t="s">
        <v>0</v>
      </c>
      <c r="G7" s="42" t="s">
        <v>0</v>
      </c>
      <c r="H7" s="43" t="s">
        <v>0</v>
      </c>
      <c r="I7" s="43" t="s">
        <v>0</v>
      </c>
      <c r="J7" s="43" t="s">
        <v>0</v>
      </c>
      <c r="K7" s="43" t="s">
        <v>0</v>
      </c>
      <c r="L7" s="43" t="s">
        <v>0</v>
      </c>
      <c r="M7" s="45">
        <f>M8</f>
        <v>27065532</v>
      </c>
      <c r="N7" s="45">
        <f t="shared" ref="N7:O7" si="0">N8</f>
        <v>0</v>
      </c>
      <c r="O7" s="45">
        <f t="shared" si="0"/>
        <v>0</v>
      </c>
      <c r="P7" s="100">
        <f t="shared" ref="P7:P70" si="1">O7/M7</f>
        <v>0</v>
      </c>
      <c r="Q7" s="76"/>
      <c r="R7" s="63"/>
    </row>
    <row r="8" spans="1:18" ht="108.75" customHeight="1" x14ac:dyDescent="0.2">
      <c r="A8" s="22" t="s">
        <v>148</v>
      </c>
      <c r="B8" s="34" t="s">
        <v>68</v>
      </c>
      <c r="C8" s="34" t="s">
        <v>28</v>
      </c>
      <c r="D8" s="34" t="s">
        <v>149</v>
      </c>
      <c r="E8" s="34" t="s">
        <v>0</v>
      </c>
      <c r="F8" s="34" t="s">
        <v>0</v>
      </c>
      <c r="G8" s="34" t="s">
        <v>0</v>
      </c>
      <c r="H8" s="35" t="s">
        <v>0</v>
      </c>
      <c r="I8" s="35" t="s">
        <v>0</v>
      </c>
      <c r="J8" s="35" t="s">
        <v>0</v>
      </c>
      <c r="K8" s="35" t="s">
        <v>0</v>
      </c>
      <c r="L8" s="35" t="s">
        <v>0</v>
      </c>
      <c r="M8" s="21">
        <f>M9</f>
        <v>27065532</v>
      </c>
      <c r="N8" s="21">
        <f t="shared" ref="N8:O8" si="2">N9</f>
        <v>0</v>
      </c>
      <c r="O8" s="21">
        <f t="shared" si="2"/>
        <v>0</v>
      </c>
      <c r="P8" s="101">
        <f t="shared" si="1"/>
        <v>0</v>
      </c>
      <c r="Q8" s="76"/>
    </row>
    <row r="9" spans="1:18" ht="34.35" customHeight="1" x14ac:dyDescent="0.2">
      <c r="A9" s="22" t="s">
        <v>150</v>
      </c>
      <c r="B9" s="34" t="s">
        <v>68</v>
      </c>
      <c r="C9" s="34" t="s">
        <v>28</v>
      </c>
      <c r="D9" s="34" t="s">
        <v>149</v>
      </c>
      <c r="E9" s="34" t="s">
        <v>151</v>
      </c>
      <c r="F9" s="34" t="s">
        <v>0</v>
      </c>
      <c r="G9" s="34" t="s">
        <v>0</v>
      </c>
      <c r="H9" s="35" t="s">
        <v>0</v>
      </c>
      <c r="I9" s="35" t="s">
        <v>0</v>
      </c>
      <c r="J9" s="35" t="s">
        <v>0</v>
      </c>
      <c r="K9" s="35" t="s">
        <v>0</v>
      </c>
      <c r="L9" s="35" t="s">
        <v>0</v>
      </c>
      <c r="M9" s="21">
        <f>M10</f>
        <v>27065532</v>
      </c>
      <c r="N9" s="21">
        <f t="shared" ref="N9:O9" si="3">N10</f>
        <v>0</v>
      </c>
      <c r="O9" s="21">
        <f t="shared" si="3"/>
        <v>0</v>
      </c>
      <c r="P9" s="101">
        <f t="shared" si="1"/>
        <v>0</v>
      </c>
      <c r="Q9" s="76"/>
    </row>
    <row r="10" spans="1:18" ht="15" customHeight="1" x14ac:dyDescent="0.2">
      <c r="A10" s="36" t="s">
        <v>152</v>
      </c>
      <c r="B10" s="34" t="s">
        <v>68</v>
      </c>
      <c r="C10" s="34" t="s">
        <v>28</v>
      </c>
      <c r="D10" s="34" t="s">
        <v>149</v>
      </c>
      <c r="E10" s="34" t="s">
        <v>151</v>
      </c>
      <c r="F10" s="34" t="s">
        <v>153</v>
      </c>
      <c r="G10" s="34" t="s">
        <v>0</v>
      </c>
      <c r="H10" s="34" t="s">
        <v>0</v>
      </c>
      <c r="I10" s="34" t="s">
        <v>0</v>
      </c>
      <c r="J10" s="34" t="s">
        <v>0</v>
      </c>
      <c r="K10" s="34" t="s">
        <v>0</v>
      </c>
      <c r="L10" s="34" t="s">
        <v>0</v>
      </c>
      <c r="M10" s="21">
        <f>M12</f>
        <v>27065532</v>
      </c>
      <c r="N10" s="21">
        <f t="shared" ref="N10:O10" si="4">N12</f>
        <v>0</v>
      </c>
      <c r="O10" s="21">
        <f t="shared" si="4"/>
        <v>0</v>
      </c>
      <c r="P10" s="101">
        <f t="shared" si="1"/>
        <v>0</v>
      </c>
      <c r="Q10" s="76"/>
    </row>
    <row r="11" spans="1:18" ht="34.35" customHeight="1" x14ac:dyDescent="0.2">
      <c r="A11" s="36" t="s">
        <v>154</v>
      </c>
      <c r="B11" s="34" t="s">
        <v>68</v>
      </c>
      <c r="C11" s="34" t="s">
        <v>28</v>
      </c>
      <c r="D11" s="34" t="s">
        <v>149</v>
      </c>
      <c r="E11" s="34" t="s">
        <v>151</v>
      </c>
      <c r="F11" s="34" t="s">
        <v>153</v>
      </c>
      <c r="G11" s="34" t="s">
        <v>32</v>
      </c>
      <c r="H11" s="34" t="s">
        <v>0</v>
      </c>
      <c r="I11" s="34" t="s">
        <v>0</v>
      </c>
      <c r="J11" s="34" t="s">
        <v>0</v>
      </c>
      <c r="K11" s="34" t="s">
        <v>0</v>
      </c>
      <c r="L11" s="34" t="s">
        <v>0</v>
      </c>
      <c r="M11" s="21">
        <f>M12</f>
        <v>27065532</v>
      </c>
      <c r="N11" s="21">
        <f t="shared" ref="N11:O11" si="5">N12</f>
        <v>0</v>
      </c>
      <c r="O11" s="21">
        <f t="shared" si="5"/>
        <v>0</v>
      </c>
      <c r="P11" s="101">
        <f t="shared" si="1"/>
        <v>0</v>
      </c>
      <c r="Q11" s="76"/>
    </row>
    <row r="12" spans="1:18" ht="15" customHeight="1" x14ac:dyDescent="0.2">
      <c r="A12" s="22" t="s">
        <v>152</v>
      </c>
      <c r="B12" s="34" t="s">
        <v>68</v>
      </c>
      <c r="C12" s="34" t="s">
        <v>28</v>
      </c>
      <c r="D12" s="34" t="s">
        <v>149</v>
      </c>
      <c r="E12" s="34" t="s">
        <v>151</v>
      </c>
      <c r="F12" s="34" t="s">
        <v>153</v>
      </c>
      <c r="G12" s="34" t="s">
        <v>32</v>
      </c>
      <c r="H12" s="34" t="s">
        <v>155</v>
      </c>
      <c r="I12" s="35" t="s">
        <v>0</v>
      </c>
      <c r="J12" s="35" t="s">
        <v>0</v>
      </c>
      <c r="K12" s="35" t="s">
        <v>0</v>
      </c>
      <c r="L12" s="35" t="s">
        <v>0</v>
      </c>
      <c r="M12" s="21">
        <f>M13</f>
        <v>27065532</v>
      </c>
      <c r="N12" s="21">
        <f t="shared" ref="N12:O12" si="6">N13</f>
        <v>0</v>
      </c>
      <c r="O12" s="21">
        <f t="shared" si="6"/>
        <v>0</v>
      </c>
      <c r="P12" s="101">
        <f t="shared" si="1"/>
        <v>0</v>
      </c>
      <c r="Q12" s="76"/>
    </row>
    <row r="13" spans="1:18" ht="56.25" customHeight="1" x14ac:dyDescent="0.2">
      <c r="A13" s="64" t="s">
        <v>339</v>
      </c>
      <c r="B13" s="34" t="s">
        <v>68</v>
      </c>
      <c r="C13" s="34" t="s">
        <v>28</v>
      </c>
      <c r="D13" s="34" t="s">
        <v>149</v>
      </c>
      <c r="E13" s="34" t="s">
        <v>151</v>
      </c>
      <c r="F13" s="34" t="s">
        <v>153</v>
      </c>
      <c r="G13" s="34" t="s">
        <v>32</v>
      </c>
      <c r="H13" s="34" t="s">
        <v>155</v>
      </c>
      <c r="I13" s="34" t="s">
        <v>156</v>
      </c>
      <c r="J13" s="34" t="s">
        <v>0</v>
      </c>
      <c r="K13" s="34" t="s">
        <v>0</v>
      </c>
      <c r="L13" s="34" t="s">
        <v>0</v>
      </c>
      <c r="M13" s="21">
        <f>M14+M16+M18+M20</f>
        <v>27065532</v>
      </c>
      <c r="N13" s="21">
        <f t="shared" ref="N13:O13" si="7">N14+N16+N18+N20</f>
        <v>0</v>
      </c>
      <c r="O13" s="21">
        <f t="shared" si="7"/>
        <v>0</v>
      </c>
      <c r="P13" s="101">
        <f t="shared" si="1"/>
        <v>0</v>
      </c>
      <c r="Q13" s="76"/>
    </row>
    <row r="14" spans="1:18" ht="21.75" customHeight="1" x14ac:dyDescent="0.2">
      <c r="A14" s="56" t="s">
        <v>170</v>
      </c>
      <c r="B14" s="57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21">
        <f>M15</f>
        <v>4000000</v>
      </c>
      <c r="N14" s="21">
        <f>N15</f>
        <v>0</v>
      </c>
      <c r="O14" s="21">
        <f>O15</f>
        <v>0</v>
      </c>
      <c r="P14" s="101">
        <f t="shared" si="1"/>
        <v>0</v>
      </c>
      <c r="Q14" s="76"/>
    </row>
    <row r="15" spans="1:18" ht="34.35" customHeight="1" x14ac:dyDescent="0.2">
      <c r="A15" s="65" t="s">
        <v>366</v>
      </c>
      <c r="B15" s="26" t="s">
        <v>68</v>
      </c>
      <c r="C15" s="26" t="s">
        <v>28</v>
      </c>
      <c r="D15" s="26" t="s">
        <v>149</v>
      </c>
      <c r="E15" s="26" t="s">
        <v>151</v>
      </c>
      <c r="F15" s="26" t="s">
        <v>153</v>
      </c>
      <c r="G15" s="26" t="s">
        <v>32</v>
      </c>
      <c r="H15" s="26" t="s">
        <v>155</v>
      </c>
      <c r="I15" s="26" t="s">
        <v>156</v>
      </c>
      <c r="J15" s="27" t="s">
        <v>160</v>
      </c>
      <c r="K15" s="27">
        <v>2</v>
      </c>
      <c r="L15" s="27">
        <v>2018</v>
      </c>
      <c r="M15" s="33">
        <v>4000000</v>
      </c>
      <c r="N15" s="33">
        <v>0</v>
      </c>
      <c r="O15" s="33">
        <v>0</v>
      </c>
      <c r="P15" s="102">
        <f t="shared" si="1"/>
        <v>0</v>
      </c>
      <c r="Q15" s="98"/>
    </row>
    <row r="16" spans="1:18" ht="19.5" customHeight="1" x14ac:dyDescent="0.2">
      <c r="A16" s="22" t="s">
        <v>262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21">
        <f>M17</f>
        <v>4065532</v>
      </c>
      <c r="N16" s="21">
        <f>N17</f>
        <v>0</v>
      </c>
      <c r="O16" s="21">
        <f>O17</f>
        <v>0</v>
      </c>
      <c r="P16" s="101">
        <f t="shared" si="1"/>
        <v>0</v>
      </c>
      <c r="Q16" s="76"/>
    </row>
    <row r="17" spans="1:17" ht="34.35" customHeight="1" x14ac:dyDescent="0.2">
      <c r="A17" s="1" t="s">
        <v>367</v>
      </c>
      <c r="B17" s="26" t="s">
        <v>68</v>
      </c>
      <c r="C17" s="26" t="s">
        <v>28</v>
      </c>
      <c r="D17" s="26" t="s">
        <v>149</v>
      </c>
      <c r="E17" s="26" t="s">
        <v>151</v>
      </c>
      <c r="F17" s="26" t="s">
        <v>153</v>
      </c>
      <c r="G17" s="26" t="s">
        <v>32</v>
      </c>
      <c r="H17" s="26" t="s">
        <v>155</v>
      </c>
      <c r="I17" s="26" t="s">
        <v>156</v>
      </c>
      <c r="J17" s="27" t="s">
        <v>160</v>
      </c>
      <c r="K17" s="27">
        <v>3.43</v>
      </c>
      <c r="L17" s="27">
        <v>2018</v>
      </c>
      <c r="M17" s="33">
        <v>4065532</v>
      </c>
      <c r="N17" s="33">
        <v>0</v>
      </c>
      <c r="O17" s="33">
        <v>0</v>
      </c>
      <c r="P17" s="102">
        <f t="shared" si="1"/>
        <v>0</v>
      </c>
      <c r="Q17" s="98"/>
    </row>
    <row r="18" spans="1:17" ht="19.5" customHeight="1" x14ac:dyDescent="0.2">
      <c r="A18" s="22" t="s">
        <v>187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21">
        <f>M19</f>
        <v>4000000</v>
      </c>
      <c r="N18" s="21">
        <f>N19</f>
        <v>0</v>
      </c>
      <c r="O18" s="21">
        <f>O19</f>
        <v>0</v>
      </c>
      <c r="P18" s="101">
        <f t="shared" si="1"/>
        <v>0</v>
      </c>
      <c r="Q18" s="76"/>
    </row>
    <row r="19" spans="1:17" ht="34.35" customHeight="1" x14ac:dyDescent="0.2">
      <c r="A19" s="1" t="s">
        <v>368</v>
      </c>
      <c r="B19" s="26" t="s">
        <v>68</v>
      </c>
      <c r="C19" s="26" t="s">
        <v>28</v>
      </c>
      <c r="D19" s="26" t="s">
        <v>149</v>
      </c>
      <c r="E19" s="26" t="s">
        <v>151</v>
      </c>
      <c r="F19" s="26" t="s">
        <v>153</v>
      </c>
      <c r="G19" s="26" t="s">
        <v>32</v>
      </c>
      <c r="H19" s="26" t="s">
        <v>155</v>
      </c>
      <c r="I19" s="26" t="s">
        <v>156</v>
      </c>
      <c r="J19" s="27" t="s">
        <v>160</v>
      </c>
      <c r="K19" s="27">
        <v>3.6</v>
      </c>
      <c r="L19" s="27">
        <v>2018</v>
      </c>
      <c r="M19" s="33">
        <v>4000000</v>
      </c>
      <c r="N19" s="33">
        <v>0</v>
      </c>
      <c r="O19" s="33">
        <v>0</v>
      </c>
      <c r="P19" s="102">
        <f t="shared" si="1"/>
        <v>0</v>
      </c>
      <c r="Q19" s="98"/>
    </row>
    <row r="20" spans="1:17" ht="18" customHeight="1" x14ac:dyDescent="0.2">
      <c r="A20" s="22" t="s">
        <v>322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21">
        <f>M21</f>
        <v>15000000</v>
      </c>
      <c r="N20" s="21">
        <f>N21</f>
        <v>0</v>
      </c>
      <c r="O20" s="21">
        <f>O21</f>
        <v>0</v>
      </c>
      <c r="P20" s="101">
        <f t="shared" si="1"/>
        <v>0</v>
      </c>
      <c r="Q20" s="76"/>
    </row>
    <row r="21" spans="1:17" ht="31.5" customHeight="1" x14ac:dyDescent="0.2">
      <c r="A21" s="1" t="s">
        <v>157</v>
      </c>
      <c r="B21" s="26" t="s">
        <v>68</v>
      </c>
      <c r="C21" s="26" t="s">
        <v>28</v>
      </c>
      <c r="D21" s="26" t="s">
        <v>149</v>
      </c>
      <c r="E21" s="26" t="s">
        <v>151</v>
      </c>
      <c r="F21" s="26" t="s">
        <v>153</v>
      </c>
      <c r="G21" s="26" t="s">
        <v>32</v>
      </c>
      <c r="H21" s="26" t="s">
        <v>155</v>
      </c>
      <c r="I21" s="26" t="s">
        <v>156</v>
      </c>
      <c r="J21" s="27" t="s">
        <v>158</v>
      </c>
      <c r="K21" s="27" t="s">
        <v>159</v>
      </c>
      <c r="L21" s="27">
        <v>2020</v>
      </c>
      <c r="M21" s="33">
        <v>15000000</v>
      </c>
      <c r="N21" s="33">
        <v>0</v>
      </c>
      <c r="O21" s="33">
        <v>0</v>
      </c>
      <c r="P21" s="102">
        <f t="shared" si="1"/>
        <v>0</v>
      </c>
      <c r="Q21" s="98"/>
    </row>
    <row r="22" spans="1:17" ht="63" customHeight="1" x14ac:dyDescent="0.2">
      <c r="A22" s="22" t="s">
        <v>26</v>
      </c>
      <c r="B22" s="34" t="s">
        <v>24</v>
      </c>
      <c r="C22" s="34" t="s">
        <v>0</v>
      </c>
      <c r="D22" s="34" t="s">
        <v>0</v>
      </c>
      <c r="E22" s="34" t="s">
        <v>0</v>
      </c>
      <c r="F22" s="34" t="s">
        <v>0</v>
      </c>
      <c r="G22" s="34" t="s">
        <v>0</v>
      </c>
      <c r="H22" s="35" t="s">
        <v>0</v>
      </c>
      <c r="I22" s="35" t="s">
        <v>0</v>
      </c>
      <c r="J22" s="35" t="s">
        <v>0</v>
      </c>
      <c r="K22" s="35" t="s">
        <v>0</v>
      </c>
      <c r="L22" s="35" t="s">
        <v>0</v>
      </c>
      <c r="M22" s="21">
        <f>M24</f>
        <v>60000000</v>
      </c>
      <c r="N22" s="21">
        <f t="shared" ref="N22:O22" si="8">N24</f>
        <v>0</v>
      </c>
      <c r="O22" s="21">
        <f t="shared" si="8"/>
        <v>0</v>
      </c>
      <c r="P22" s="101">
        <f t="shared" si="1"/>
        <v>0</v>
      </c>
      <c r="Q22" s="76"/>
    </row>
    <row r="23" spans="1:17" ht="34.35" customHeight="1" x14ac:dyDescent="0.2">
      <c r="A23" s="22" t="s">
        <v>161</v>
      </c>
      <c r="B23" s="34" t="s">
        <v>24</v>
      </c>
      <c r="C23" s="34" t="s">
        <v>13</v>
      </c>
      <c r="D23" s="34" t="s">
        <v>0</v>
      </c>
      <c r="E23" s="34" t="s">
        <v>0</v>
      </c>
      <c r="F23" s="34" t="s">
        <v>0</v>
      </c>
      <c r="G23" s="34" t="s">
        <v>0</v>
      </c>
      <c r="H23" s="35" t="s">
        <v>0</v>
      </c>
      <c r="I23" s="35" t="s">
        <v>0</v>
      </c>
      <c r="J23" s="35" t="s">
        <v>0</v>
      </c>
      <c r="K23" s="35" t="s">
        <v>0</v>
      </c>
      <c r="L23" s="35" t="s">
        <v>0</v>
      </c>
      <c r="M23" s="21">
        <f>M24</f>
        <v>60000000</v>
      </c>
      <c r="N23" s="21">
        <f t="shared" ref="N23:O23" si="9">N24</f>
        <v>0</v>
      </c>
      <c r="O23" s="21">
        <f t="shared" si="9"/>
        <v>0</v>
      </c>
      <c r="P23" s="101">
        <f t="shared" si="1"/>
        <v>0</v>
      </c>
      <c r="Q23" s="76"/>
    </row>
    <row r="24" spans="1:17" ht="63" customHeight="1" x14ac:dyDescent="0.2">
      <c r="A24" s="22" t="s">
        <v>162</v>
      </c>
      <c r="B24" s="34" t="s">
        <v>24</v>
      </c>
      <c r="C24" s="34" t="s">
        <v>13</v>
      </c>
      <c r="D24" s="34" t="s">
        <v>163</v>
      </c>
      <c r="E24" s="34" t="s">
        <v>0</v>
      </c>
      <c r="F24" s="34" t="s">
        <v>0</v>
      </c>
      <c r="G24" s="34" t="s">
        <v>0</v>
      </c>
      <c r="H24" s="35" t="s">
        <v>0</v>
      </c>
      <c r="I24" s="35" t="s">
        <v>0</v>
      </c>
      <c r="J24" s="35" t="s">
        <v>0</v>
      </c>
      <c r="K24" s="35" t="s">
        <v>0</v>
      </c>
      <c r="L24" s="35" t="s">
        <v>0</v>
      </c>
      <c r="M24" s="21">
        <f>M25</f>
        <v>60000000</v>
      </c>
      <c r="N24" s="21">
        <f>N25</f>
        <v>0</v>
      </c>
      <c r="O24" s="21">
        <f>O25</f>
        <v>0</v>
      </c>
      <c r="P24" s="101">
        <f t="shared" si="1"/>
        <v>0</v>
      </c>
      <c r="Q24" s="76"/>
    </row>
    <row r="25" spans="1:17" ht="64.5" customHeight="1" x14ac:dyDescent="0.2">
      <c r="A25" s="22" t="s">
        <v>29</v>
      </c>
      <c r="B25" s="34" t="s">
        <v>24</v>
      </c>
      <c r="C25" s="34" t="s">
        <v>13</v>
      </c>
      <c r="D25" s="34" t="s">
        <v>163</v>
      </c>
      <c r="E25" s="34" t="s">
        <v>30</v>
      </c>
      <c r="F25" s="34" t="s">
        <v>0</v>
      </c>
      <c r="G25" s="34" t="s">
        <v>0</v>
      </c>
      <c r="H25" s="35" t="s">
        <v>0</v>
      </c>
      <c r="I25" s="35" t="s">
        <v>0</v>
      </c>
      <c r="J25" s="35" t="s">
        <v>0</v>
      </c>
      <c r="K25" s="35" t="s">
        <v>0</v>
      </c>
      <c r="L25" s="35" t="s">
        <v>0</v>
      </c>
      <c r="M25" s="21">
        <f>M26</f>
        <v>60000000</v>
      </c>
      <c r="N25" s="21">
        <f t="shared" ref="N25:O25" si="10">N26</f>
        <v>0</v>
      </c>
      <c r="O25" s="21">
        <f t="shared" si="10"/>
        <v>0</v>
      </c>
      <c r="P25" s="101">
        <f t="shared" si="1"/>
        <v>0</v>
      </c>
      <c r="Q25" s="76"/>
    </row>
    <row r="26" spans="1:17" ht="15" customHeight="1" x14ac:dyDescent="0.2">
      <c r="A26" s="36" t="s">
        <v>31</v>
      </c>
      <c r="B26" s="34" t="s">
        <v>24</v>
      </c>
      <c r="C26" s="34" t="s">
        <v>13</v>
      </c>
      <c r="D26" s="34" t="s">
        <v>163</v>
      </c>
      <c r="E26" s="34" t="s">
        <v>30</v>
      </c>
      <c r="F26" s="34" t="s">
        <v>32</v>
      </c>
      <c r="G26" s="34" t="s">
        <v>0</v>
      </c>
      <c r="H26" s="34" t="s">
        <v>0</v>
      </c>
      <c r="I26" s="34" t="s">
        <v>0</v>
      </c>
      <c r="J26" s="34" t="s">
        <v>0</v>
      </c>
      <c r="K26" s="34" t="s">
        <v>0</v>
      </c>
      <c r="L26" s="34" t="s">
        <v>0</v>
      </c>
      <c r="M26" s="21">
        <f>M28</f>
        <v>60000000</v>
      </c>
      <c r="N26" s="21">
        <f t="shared" ref="N26:O26" si="11">N28</f>
        <v>0</v>
      </c>
      <c r="O26" s="21">
        <f t="shared" si="11"/>
        <v>0</v>
      </c>
      <c r="P26" s="101">
        <f t="shared" si="1"/>
        <v>0</v>
      </c>
      <c r="Q26" s="76"/>
    </row>
    <row r="27" spans="1:17" ht="15" customHeight="1" x14ac:dyDescent="0.2">
      <c r="A27" s="36" t="s">
        <v>33</v>
      </c>
      <c r="B27" s="34" t="s">
        <v>24</v>
      </c>
      <c r="C27" s="34" t="s">
        <v>13</v>
      </c>
      <c r="D27" s="34" t="s">
        <v>163</v>
      </c>
      <c r="E27" s="34" t="s">
        <v>30</v>
      </c>
      <c r="F27" s="34" t="s">
        <v>32</v>
      </c>
      <c r="G27" s="34" t="s">
        <v>34</v>
      </c>
      <c r="H27" s="34" t="s">
        <v>0</v>
      </c>
      <c r="I27" s="34" t="s">
        <v>0</v>
      </c>
      <c r="J27" s="34" t="s">
        <v>0</v>
      </c>
      <c r="K27" s="34" t="s">
        <v>0</v>
      </c>
      <c r="L27" s="34" t="s">
        <v>0</v>
      </c>
      <c r="M27" s="21">
        <f>M29</f>
        <v>60000000</v>
      </c>
      <c r="N27" s="21">
        <f t="shared" ref="N27:O27" si="12">N29</f>
        <v>0</v>
      </c>
      <c r="O27" s="21">
        <f t="shared" si="12"/>
        <v>0</v>
      </c>
      <c r="P27" s="101">
        <f t="shared" si="1"/>
        <v>0</v>
      </c>
      <c r="Q27" s="76"/>
    </row>
    <row r="28" spans="1:17" ht="47.25" customHeight="1" x14ac:dyDescent="0.2">
      <c r="A28" s="22" t="s">
        <v>164</v>
      </c>
      <c r="B28" s="34" t="s">
        <v>24</v>
      </c>
      <c r="C28" s="34" t="s">
        <v>13</v>
      </c>
      <c r="D28" s="34" t="s">
        <v>163</v>
      </c>
      <c r="E28" s="34" t="s">
        <v>30</v>
      </c>
      <c r="F28" s="34" t="s">
        <v>32</v>
      </c>
      <c r="G28" s="34" t="s">
        <v>34</v>
      </c>
      <c r="H28" s="34" t="s">
        <v>165</v>
      </c>
      <c r="I28" s="35" t="s">
        <v>0</v>
      </c>
      <c r="J28" s="35" t="s">
        <v>0</v>
      </c>
      <c r="K28" s="35" t="s">
        <v>0</v>
      </c>
      <c r="L28" s="35" t="s">
        <v>0</v>
      </c>
      <c r="M28" s="21">
        <f>M29</f>
        <v>60000000</v>
      </c>
      <c r="N28" s="21">
        <f t="shared" ref="N28:O28" si="13">N29</f>
        <v>0</v>
      </c>
      <c r="O28" s="21">
        <f t="shared" si="13"/>
        <v>0</v>
      </c>
      <c r="P28" s="101">
        <f t="shared" si="1"/>
        <v>0</v>
      </c>
      <c r="Q28" s="76"/>
    </row>
    <row r="29" spans="1:17" ht="64.900000000000006" customHeight="1" x14ac:dyDescent="0.2">
      <c r="A29" s="22" t="s">
        <v>339</v>
      </c>
      <c r="B29" s="34" t="s">
        <v>24</v>
      </c>
      <c r="C29" s="34" t="s">
        <v>13</v>
      </c>
      <c r="D29" s="34" t="s">
        <v>163</v>
      </c>
      <c r="E29" s="34" t="s">
        <v>30</v>
      </c>
      <c r="F29" s="34" t="s">
        <v>32</v>
      </c>
      <c r="G29" s="34" t="s">
        <v>34</v>
      </c>
      <c r="H29" s="34" t="s">
        <v>165</v>
      </c>
      <c r="I29" s="34" t="s">
        <v>156</v>
      </c>
      <c r="J29" s="34" t="s">
        <v>0</v>
      </c>
      <c r="K29" s="34" t="s">
        <v>0</v>
      </c>
      <c r="L29" s="34" t="s">
        <v>0</v>
      </c>
      <c r="M29" s="21">
        <f>M30+M33+M35+M38+M40+M42+M44+M47+M50+M52+M54+M56+M58</f>
        <v>60000000</v>
      </c>
      <c r="N29" s="21">
        <f t="shared" ref="N29:O29" si="14">N30+N33+N35+N38+N40+N42+N44+N47+N50+N52+N54+N56+N58</f>
        <v>0</v>
      </c>
      <c r="O29" s="21">
        <f t="shared" si="14"/>
        <v>0</v>
      </c>
      <c r="P29" s="101">
        <f t="shared" si="1"/>
        <v>0</v>
      </c>
      <c r="Q29" s="76"/>
    </row>
    <row r="30" spans="1:17" ht="31.5" customHeight="1" x14ac:dyDescent="0.2">
      <c r="A30" s="22" t="s">
        <v>272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21">
        <f>M31+M32</f>
        <v>1252648</v>
      </c>
      <c r="N30" s="21">
        <f>N31+N32</f>
        <v>0</v>
      </c>
      <c r="O30" s="21">
        <f>O31+O32</f>
        <v>0</v>
      </c>
      <c r="P30" s="101">
        <f t="shared" si="1"/>
        <v>0</v>
      </c>
      <c r="Q30" s="76"/>
    </row>
    <row r="31" spans="1:17" ht="66" customHeight="1" x14ac:dyDescent="0.2">
      <c r="A31" s="1" t="s">
        <v>166</v>
      </c>
      <c r="B31" s="26" t="s">
        <v>24</v>
      </c>
      <c r="C31" s="26" t="s">
        <v>13</v>
      </c>
      <c r="D31" s="26" t="s">
        <v>163</v>
      </c>
      <c r="E31" s="26" t="s">
        <v>30</v>
      </c>
      <c r="F31" s="26" t="s">
        <v>32</v>
      </c>
      <c r="G31" s="26" t="s">
        <v>34</v>
      </c>
      <c r="H31" s="26" t="s">
        <v>165</v>
      </c>
      <c r="I31" s="26" t="s">
        <v>156</v>
      </c>
      <c r="J31" s="27" t="s">
        <v>167</v>
      </c>
      <c r="K31" s="27" t="s">
        <v>168</v>
      </c>
      <c r="L31" s="27">
        <v>2018</v>
      </c>
      <c r="M31" s="33">
        <v>800000</v>
      </c>
      <c r="N31" s="33">
        <v>0</v>
      </c>
      <c r="O31" s="33">
        <v>0</v>
      </c>
      <c r="P31" s="102">
        <f t="shared" si="1"/>
        <v>0</v>
      </c>
      <c r="Q31" s="98"/>
    </row>
    <row r="32" spans="1:17" ht="65.25" customHeight="1" x14ac:dyDescent="0.2">
      <c r="A32" s="1" t="s">
        <v>169</v>
      </c>
      <c r="B32" s="26" t="s">
        <v>24</v>
      </c>
      <c r="C32" s="26" t="s">
        <v>13</v>
      </c>
      <c r="D32" s="26" t="s">
        <v>163</v>
      </c>
      <c r="E32" s="26" t="s">
        <v>30</v>
      </c>
      <c r="F32" s="26" t="s">
        <v>32</v>
      </c>
      <c r="G32" s="26" t="s">
        <v>34</v>
      </c>
      <c r="H32" s="26" t="s">
        <v>165</v>
      </c>
      <c r="I32" s="26" t="s">
        <v>156</v>
      </c>
      <c r="J32" s="27" t="s">
        <v>167</v>
      </c>
      <c r="K32" s="27" t="s">
        <v>13</v>
      </c>
      <c r="L32" s="27">
        <v>2018</v>
      </c>
      <c r="M32" s="33">
        <v>452648</v>
      </c>
      <c r="N32" s="33">
        <v>0</v>
      </c>
      <c r="O32" s="33">
        <v>0</v>
      </c>
      <c r="P32" s="102">
        <f t="shared" si="1"/>
        <v>0</v>
      </c>
      <c r="Q32" s="98"/>
    </row>
    <row r="33" spans="1:17" ht="19.5" customHeight="1" x14ac:dyDescent="0.2">
      <c r="A33" s="22" t="s">
        <v>170</v>
      </c>
      <c r="B33" s="23" t="s">
        <v>0</v>
      </c>
      <c r="C33" s="23" t="s">
        <v>0</v>
      </c>
      <c r="D33" s="23" t="s">
        <v>0</v>
      </c>
      <c r="E33" s="23" t="s">
        <v>0</v>
      </c>
      <c r="F33" s="23" t="s">
        <v>0</v>
      </c>
      <c r="G33" s="23" t="s">
        <v>0</v>
      </c>
      <c r="H33" s="23" t="s">
        <v>0</v>
      </c>
      <c r="I33" s="23" t="s">
        <v>0</v>
      </c>
      <c r="J33" s="23" t="s">
        <v>0</v>
      </c>
      <c r="K33" s="23" t="s">
        <v>0</v>
      </c>
      <c r="L33" s="23" t="s">
        <v>0</v>
      </c>
      <c r="M33" s="21">
        <f>M34</f>
        <v>2750000</v>
      </c>
      <c r="N33" s="21">
        <f>N34</f>
        <v>0</v>
      </c>
      <c r="O33" s="21">
        <f>O34</f>
        <v>0</v>
      </c>
      <c r="P33" s="101">
        <f t="shared" si="1"/>
        <v>0</v>
      </c>
      <c r="Q33" s="76"/>
    </row>
    <row r="34" spans="1:17" ht="34.35" customHeight="1" x14ac:dyDescent="0.2">
      <c r="A34" s="1" t="s">
        <v>171</v>
      </c>
      <c r="B34" s="26" t="s">
        <v>24</v>
      </c>
      <c r="C34" s="26" t="s">
        <v>13</v>
      </c>
      <c r="D34" s="26" t="s">
        <v>163</v>
      </c>
      <c r="E34" s="26" t="s">
        <v>30</v>
      </c>
      <c r="F34" s="26" t="s">
        <v>32</v>
      </c>
      <c r="G34" s="26" t="s">
        <v>34</v>
      </c>
      <c r="H34" s="26" t="s">
        <v>165</v>
      </c>
      <c r="I34" s="26" t="s">
        <v>156</v>
      </c>
      <c r="J34" s="27" t="s">
        <v>172</v>
      </c>
      <c r="K34" s="27" t="s">
        <v>13</v>
      </c>
      <c r="L34" s="27">
        <v>2018</v>
      </c>
      <c r="M34" s="33">
        <v>2750000</v>
      </c>
      <c r="N34" s="33">
        <v>0</v>
      </c>
      <c r="O34" s="33">
        <v>0</v>
      </c>
      <c r="P34" s="102">
        <f t="shared" si="1"/>
        <v>0</v>
      </c>
      <c r="Q34" s="98"/>
    </row>
    <row r="35" spans="1:17" ht="15" customHeight="1" x14ac:dyDescent="0.2">
      <c r="A35" s="22" t="s">
        <v>173</v>
      </c>
      <c r="B35" s="23" t="s">
        <v>0</v>
      </c>
      <c r="C35" s="23" t="s">
        <v>0</v>
      </c>
      <c r="D35" s="23" t="s">
        <v>0</v>
      </c>
      <c r="E35" s="23" t="s">
        <v>0</v>
      </c>
      <c r="F35" s="23" t="s">
        <v>0</v>
      </c>
      <c r="G35" s="23" t="s">
        <v>0</v>
      </c>
      <c r="H35" s="23" t="s">
        <v>0</v>
      </c>
      <c r="I35" s="23" t="s">
        <v>0</v>
      </c>
      <c r="J35" s="23" t="s">
        <v>0</v>
      </c>
      <c r="K35" s="23" t="s">
        <v>0</v>
      </c>
      <c r="L35" s="23" t="s">
        <v>0</v>
      </c>
      <c r="M35" s="21">
        <f>M36+M37</f>
        <v>5600000</v>
      </c>
      <c r="N35" s="21">
        <f>N36+N37</f>
        <v>0</v>
      </c>
      <c r="O35" s="21">
        <f>O36+O37</f>
        <v>0</v>
      </c>
      <c r="P35" s="101">
        <f t="shared" si="1"/>
        <v>0</v>
      </c>
      <c r="Q35" s="76"/>
    </row>
    <row r="36" spans="1:17" ht="33" customHeight="1" x14ac:dyDescent="0.2">
      <c r="A36" s="1" t="s">
        <v>174</v>
      </c>
      <c r="B36" s="26" t="s">
        <v>24</v>
      </c>
      <c r="C36" s="26" t="s">
        <v>13</v>
      </c>
      <c r="D36" s="26" t="s">
        <v>163</v>
      </c>
      <c r="E36" s="26" t="s">
        <v>30</v>
      </c>
      <c r="F36" s="26" t="s">
        <v>32</v>
      </c>
      <c r="G36" s="26" t="s">
        <v>34</v>
      </c>
      <c r="H36" s="26" t="s">
        <v>165</v>
      </c>
      <c r="I36" s="26" t="s">
        <v>156</v>
      </c>
      <c r="J36" s="27" t="s">
        <v>175</v>
      </c>
      <c r="K36" s="27" t="s">
        <v>13</v>
      </c>
      <c r="L36" s="27">
        <v>2018</v>
      </c>
      <c r="M36" s="33">
        <v>2500000</v>
      </c>
      <c r="N36" s="33">
        <v>0</v>
      </c>
      <c r="O36" s="33">
        <v>0</v>
      </c>
      <c r="P36" s="102">
        <f t="shared" si="1"/>
        <v>0</v>
      </c>
      <c r="Q36" s="98"/>
    </row>
    <row r="37" spans="1:17" ht="38.25" customHeight="1" x14ac:dyDescent="0.2">
      <c r="A37" s="1" t="s">
        <v>176</v>
      </c>
      <c r="B37" s="26" t="s">
        <v>24</v>
      </c>
      <c r="C37" s="26" t="s">
        <v>13</v>
      </c>
      <c r="D37" s="26" t="s">
        <v>163</v>
      </c>
      <c r="E37" s="26" t="s">
        <v>30</v>
      </c>
      <c r="F37" s="26" t="s">
        <v>32</v>
      </c>
      <c r="G37" s="26" t="s">
        <v>34</v>
      </c>
      <c r="H37" s="26" t="s">
        <v>165</v>
      </c>
      <c r="I37" s="26" t="s">
        <v>156</v>
      </c>
      <c r="J37" s="27" t="s">
        <v>177</v>
      </c>
      <c r="K37" s="27" t="s">
        <v>178</v>
      </c>
      <c r="L37" s="27">
        <v>2018</v>
      </c>
      <c r="M37" s="33">
        <v>3100000</v>
      </c>
      <c r="N37" s="33">
        <v>0</v>
      </c>
      <c r="O37" s="33">
        <v>0</v>
      </c>
      <c r="P37" s="102">
        <f t="shared" si="1"/>
        <v>0</v>
      </c>
      <c r="Q37" s="98"/>
    </row>
    <row r="38" spans="1:17" ht="15" customHeight="1" x14ac:dyDescent="0.2">
      <c r="A38" s="22" t="s">
        <v>179</v>
      </c>
      <c r="B38" s="23" t="s">
        <v>0</v>
      </c>
      <c r="C38" s="23" t="s">
        <v>0</v>
      </c>
      <c r="D38" s="23" t="s">
        <v>0</v>
      </c>
      <c r="E38" s="23" t="s">
        <v>0</v>
      </c>
      <c r="F38" s="23" t="s">
        <v>0</v>
      </c>
      <c r="G38" s="23" t="s">
        <v>0</v>
      </c>
      <c r="H38" s="23" t="s">
        <v>0</v>
      </c>
      <c r="I38" s="23" t="s">
        <v>0</v>
      </c>
      <c r="J38" s="23" t="s">
        <v>0</v>
      </c>
      <c r="K38" s="23" t="s">
        <v>0</v>
      </c>
      <c r="L38" s="23" t="s">
        <v>0</v>
      </c>
      <c r="M38" s="21">
        <f>M39</f>
        <v>5415000</v>
      </c>
      <c r="N38" s="21">
        <f>N39</f>
        <v>0</v>
      </c>
      <c r="O38" s="21">
        <f>O39</f>
        <v>0</v>
      </c>
      <c r="P38" s="101">
        <f t="shared" si="1"/>
        <v>0</v>
      </c>
      <c r="Q38" s="76"/>
    </row>
    <row r="39" spans="1:17" ht="36" customHeight="1" x14ac:dyDescent="0.2">
      <c r="A39" s="1" t="s">
        <v>180</v>
      </c>
      <c r="B39" s="26" t="s">
        <v>24</v>
      </c>
      <c r="C39" s="26" t="s">
        <v>13</v>
      </c>
      <c r="D39" s="26" t="s">
        <v>163</v>
      </c>
      <c r="E39" s="26" t="s">
        <v>30</v>
      </c>
      <c r="F39" s="26" t="s">
        <v>32</v>
      </c>
      <c r="G39" s="26" t="s">
        <v>34</v>
      </c>
      <c r="H39" s="26" t="s">
        <v>165</v>
      </c>
      <c r="I39" s="26" t="s">
        <v>156</v>
      </c>
      <c r="J39" s="27" t="s">
        <v>181</v>
      </c>
      <c r="K39" s="27" t="s">
        <v>182</v>
      </c>
      <c r="L39" s="27">
        <v>2018</v>
      </c>
      <c r="M39" s="33">
        <v>5415000</v>
      </c>
      <c r="N39" s="33">
        <v>0</v>
      </c>
      <c r="O39" s="33">
        <v>0</v>
      </c>
      <c r="P39" s="102">
        <f t="shared" si="1"/>
        <v>0</v>
      </c>
      <c r="Q39" s="98"/>
    </row>
    <row r="40" spans="1:17" ht="18.75" customHeight="1" x14ac:dyDescent="0.2">
      <c r="A40" s="22" t="s">
        <v>183</v>
      </c>
      <c r="B40" s="23" t="s">
        <v>0</v>
      </c>
      <c r="C40" s="23" t="s">
        <v>0</v>
      </c>
      <c r="D40" s="23" t="s">
        <v>0</v>
      </c>
      <c r="E40" s="23" t="s">
        <v>0</v>
      </c>
      <c r="F40" s="23" t="s">
        <v>0</v>
      </c>
      <c r="G40" s="23" t="s">
        <v>0</v>
      </c>
      <c r="H40" s="23" t="s">
        <v>0</v>
      </c>
      <c r="I40" s="23" t="s">
        <v>0</v>
      </c>
      <c r="J40" s="23" t="s">
        <v>0</v>
      </c>
      <c r="K40" s="23" t="s">
        <v>0</v>
      </c>
      <c r="L40" s="23" t="s">
        <v>0</v>
      </c>
      <c r="M40" s="21">
        <f>M41</f>
        <v>8075000</v>
      </c>
      <c r="N40" s="21">
        <f>N41</f>
        <v>0</v>
      </c>
      <c r="O40" s="21">
        <f>O41</f>
        <v>0</v>
      </c>
      <c r="P40" s="101">
        <f t="shared" si="1"/>
        <v>0</v>
      </c>
      <c r="Q40" s="76"/>
    </row>
    <row r="41" spans="1:17" ht="32.25" customHeight="1" x14ac:dyDescent="0.2">
      <c r="A41" s="1" t="s">
        <v>184</v>
      </c>
      <c r="B41" s="26" t="s">
        <v>24</v>
      </c>
      <c r="C41" s="26" t="s">
        <v>13</v>
      </c>
      <c r="D41" s="26" t="s">
        <v>163</v>
      </c>
      <c r="E41" s="26" t="s">
        <v>30</v>
      </c>
      <c r="F41" s="26" t="s">
        <v>32</v>
      </c>
      <c r="G41" s="26" t="s">
        <v>34</v>
      </c>
      <c r="H41" s="26" t="s">
        <v>165</v>
      </c>
      <c r="I41" s="26" t="s">
        <v>156</v>
      </c>
      <c r="J41" s="27" t="s">
        <v>185</v>
      </c>
      <c r="K41" s="27" t="s">
        <v>186</v>
      </c>
      <c r="L41" s="27">
        <v>2018</v>
      </c>
      <c r="M41" s="33">
        <v>8075000</v>
      </c>
      <c r="N41" s="33">
        <v>0</v>
      </c>
      <c r="O41" s="33">
        <v>0</v>
      </c>
      <c r="P41" s="102">
        <f t="shared" si="1"/>
        <v>0</v>
      </c>
      <c r="Q41" s="98"/>
    </row>
    <row r="42" spans="1:17" ht="15" customHeight="1" x14ac:dyDescent="0.2">
      <c r="A42" s="22" t="s">
        <v>187</v>
      </c>
      <c r="B42" s="23" t="s">
        <v>0</v>
      </c>
      <c r="C42" s="23" t="s">
        <v>0</v>
      </c>
      <c r="D42" s="23" t="s">
        <v>0</v>
      </c>
      <c r="E42" s="23" t="s">
        <v>0</v>
      </c>
      <c r="F42" s="23" t="s">
        <v>0</v>
      </c>
      <c r="G42" s="23" t="s">
        <v>0</v>
      </c>
      <c r="H42" s="23" t="s">
        <v>0</v>
      </c>
      <c r="I42" s="23" t="s">
        <v>0</v>
      </c>
      <c r="J42" s="23" t="s">
        <v>0</v>
      </c>
      <c r="K42" s="23" t="s">
        <v>0</v>
      </c>
      <c r="L42" s="23" t="s">
        <v>0</v>
      </c>
      <c r="M42" s="21">
        <f>M43</f>
        <v>3325000</v>
      </c>
      <c r="N42" s="21">
        <f>N43</f>
        <v>0</v>
      </c>
      <c r="O42" s="21">
        <f>O43</f>
        <v>0</v>
      </c>
      <c r="P42" s="101">
        <f t="shared" si="1"/>
        <v>0</v>
      </c>
      <c r="Q42" s="76"/>
    </row>
    <row r="43" spans="1:17" ht="35.25" customHeight="1" x14ac:dyDescent="0.2">
      <c r="A43" s="1" t="s">
        <v>188</v>
      </c>
      <c r="B43" s="26" t="s">
        <v>24</v>
      </c>
      <c r="C43" s="26" t="s">
        <v>13</v>
      </c>
      <c r="D43" s="26" t="s">
        <v>163</v>
      </c>
      <c r="E43" s="26" t="s">
        <v>30</v>
      </c>
      <c r="F43" s="26" t="s">
        <v>32</v>
      </c>
      <c r="G43" s="26" t="s">
        <v>34</v>
      </c>
      <c r="H43" s="26" t="s">
        <v>165</v>
      </c>
      <c r="I43" s="26" t="s">
        <v>156</v>
      </c>
      <c r="J43" s="27" t="s">
        <v>167</v>
      </c>
      <c r="K43" s="27" t="s">
        <v>14</v>
      </c>
      <c r="L43" s="27">
        <v>2018</v>
      </c>
      <c r="M43" s="33">
        <v>3325000</v>
      </c>
      <c r="N43" s="33">
        <v>0</v>
      </c>
      <c r="O43" s="33">
        <v>0</v>
      </c>
      <c r="P43" s="102">
        <f t="shared" si="1"/>
        <v>0</v>
      </c>
      <c r="Q43" s="98"/>
    </row>
    <row r="44" spans="1:17" ht="18" customHeight="1" x14ac:dyDescent="0.2">
      <c r="A44" s="22" t="s">
        <v>189</v>
      </c>
      <c r="B44" s="23" t="s">
        <v>0</v>
      </c>
      <c r="C44" s="23" t="s">
        <v>0</v>
      </c>
      <c r="D44" s="23" t="s">
        <v>0</v>
      </c>
      <c r="E44" s="23" t="s">
        <v>0</v>
      </c>
      <c r="F44" s="23" t="s">
        <v>0</v>
      </c>
      <c r="G44" s="23" t="s">
        <v>0</v>
      </c>
      <c r="H44" s="23" t="s">
        <v>0</v>
      </c>
      <c r="I44" s="23" t="s">
        <v>0</v>
      </c>
      <c r="J44" s="23" t="s">
        <v>0</v>
      </c>
      <c r="K44" s="23" t="s">
        <v>0</v>
      </c>
      <c r="L44" s="23" t="s">
        <v>0</v>
      </c>
      <c r="M44" s="21">
        <f>M45+M46</f>
        <v>1800000</v>
      </c>
      <c r="N44" s="21">
        <f>N45+N46</f>
        <v>0</v>
      </c>
      <c r="O44" s="21">
        <f>O45+O46</f>
        <v>0</v>
      </c>
      <c r="P44" s="101">
        <f t="shared" si="1"/>
        <v>0</v>
      </c>
      <c r="Q44" s="76"/>
    </row>
    <row r="45" spans="1:17" ht="30.75" customHeight="1" x14ac:dyDescent="0.2">
      <c r="A45" s="1" t="s">
        <v>190</v>
      </c>
      <c r="B45" s="26" t="s">
        <v>24</v>
      </c>
      <c r="C45" s="26" t="s">
        <v>13</v>
      </c>
      <c r="D45" s="26" t="s">
        <v>163</v>
      </c>
      <c r="E45" s="26" t="s">
        <v>30</v>
      </c>
      <c r="F45" s="26" t="s">
        <v>32</v>
      </c>
      <c r="G45" s="26" t="s">
        <v>34</v>
      </c>
      <c r="H45" s="26" t="s">
        <v>165</v>
      </c>
      <c r="I45" s="26" t="s">
        <v>156</v>
      </c>
      <c r="J45" s="27" t="s">
        <v>175</v>
      </c>
      <c r="K45" s="27" t="s">
        <v>191</v>
      </c>
      <c r="L45" s="27">
        <v>2018</v>
      </c>
      <c r="M45" s="33">
        <v>1000000</v>
      </c>
      <c r="N45" s="33">
        <v>0</v>
      </c>
      <c r="O45" s="33">
        <v>0</v>
      </c>
      <c r="P45" s="102">
        <f t="shared" si="1"/>
        <v>0</v>
      </c>
      <c r="Q45" s="98"/>
    </row>
    <row r="46" spans="1:17" ht="52.35" customHeight="1" x14ac:dyDescent="0.2">
      <c r="A46" s="1" t="s">
        <v>192</v>
      </c>
      <c r="B46" s="26" t="s">
        <v>24</v>
      </c>
      <c r="C46" s="26" t="s">
        <v>13</v>
      </c>
      <c r="D46" s="26" t="s">
        <v>163</v>
      </c>
      <c r="E46" s="26" t="s">
        <v>30</v>
      </c>
      <c r="F46" s="26" t="s">
        <v>32</v>
      </c>
      <c r="G46" s="26" t="s">
        <v>34</v>
      </c>
      <c r="H46" s="26" t="s">
        <v>165</v>
      </c>
      <c r="I46" s="26" t="s">
        <v>156</v>
      </c>
      <c r="J46" s="27" t="s">
        <v>167</v>
      </c>
      <c r="K46" s="27" t="s">
        <v>193</v>
      </c>
      <c r="L46" s="27">
        <v>2018</v>
      </c>
      <c r="M46" s="33">
        <v>800000</v>
      </c>
      <c r="N46" s="33">
        <v>0</v>
      </c>
      <c r="O46" s="33">
        <v>0</v>
      </c>
      <c r="P46" s="102">
        <f t="shared" si="1"/>
        <v>0</v>
      </c>
      <c r="Q46" s="98"/>
    </row>
    <row r="47" spans="1:17" ht="15" customHeight="1" x14ac:dyDescent="0.2">
      <c r="A47" s="22" t="s">
        <v>194</v>
      </c>
      <c r="B47" s="23" t="s">
        <v>0</v>
      </c>
      <c r="C47" s="23" t="s">
        <v>0</v>
      </c>
      <c r="D47" s="23" t="s">
        <v>0</v>
      </c>
      <c r="E47" s="23" t="s">
        <v>0</v>
      </c>
      <c r="F47" s="23" t="s">
        <v>0</v>
      </c>
      <c r="G47" s="23" t="s">
        <v>0</v>
      </c>
      <c r="H47" s="23" t="s">
        <v>0</v>
      </c>
      <c r="I47" s="23" t="s">
        <v>0</v>
      </c>
      <c r="J47" s="23" t="s">
        <v>0</v>
      </c>
      <c r="K47" s="23" t="s">
        <v>0</v>
      </c>
      <c r="L47" s="23" t="s">
        <v>0</v>
      </c>
      <c r="M47" s="21">
        <f>M48+M49</f>
        <v>5322052</v>
      </c>
      <c r="N47" s="21">
        <f>N48+N49</f>
        <v>0</v>
      </c>
      <c r="O47" s="21">
        <f>O48+O49</f>
        <v>0</v>
      </c>
      <c r="P47" s="101">
        <f t="shared" si="1"/>
        <v>0</v>
      </c>
      <c r="Q47" s="76"/>
    </row>
    <row r="48" spans="1:17" ht="63.75" customHeight="1" x14ac:dyDescent="0.2">
      <c r="A48" s="1" t="s">
        <v>195</v>
      </c>
      <c r="B48" s="26" t="s">
        <v>24</v>
      </c>
      <c r="C48" s="26" t="s">
        <v>13</v>
      </c>
      <c r="D48" s="26" t="s">
        <v>163</v>
      </c>
      <c r="E48" s="26" t="s">
        <v>30</v>
      </c>
      <c r="F48" s="26" t="s">
        <v>32</v>
      </c>
      <c r="G48" s="26" t="s">
        <v>34</v>
      </c>
      <c r="H48" s="26" t="s">
        <v>165</v>
      </c>
      <c r="I48" s="26" t="s">
        <v>156</v>
      </c>
      <c r="J48" s="27" t="s">
        <v>172</v>
      </c>
      <c r="K48" s="27" t="s">
        <v>13</v>
      </c>
      <c r="L48" s="27">
        <v>2018</v>
      </c>
      <c r="M48" s="33">
        <v>2850000</v>
      </c>
      <c r="N48" s="33">
        <v>0</v>
      </c>
      <c r="O48" s="33">
        <v>0</v>
      </c>
      <c r="P48" s="102">
        <f t="shared" si="1"/>
        <v>0</v>
      </c>
      <c r="Q48" s="98"/>
    </row>
    <row r="49" spans="1:17" ht="52.35" customHeight="1" x14ac:dyDescent="0.2">
      <c r="A49" s="1" t="s">
        <v>196</v>
      </c>
      <c r="B49" s="26" t="s">
        <v>24</v>
      </c>
      <c r="C49" s="26" t="s">
        <v>13</v>
      </c>
      <c r="D49" s="26" t="s">
        <v>163</v>
      </c>
      <c r="E49" s="26" t="s">
        <v>30</v>
      </c>
      <c r="F49" s="26" t="s">
        <v>32</v>
      </c>
      <c r="G49" s="26" t="s">
        <v>34</v>
      </c>
      <c r="H49" s="26" t="s">
        <v>165</v>
      </c>
      <c r="I49" s="26" t="s">
        <v>156</v>
      </c>
      <c r="J49" s="27" t="s">
        <v>197</v>
      </c>
      <c r="K49" s="27" t="s">
        <v>198</v>
      </c>
      <c r="L49" s="27">
        <v>2018</v>
      </c>
      <c r="M49" s="33">
        <v>2472052</v>
      </c>
      <c r="N49" s="33">
        <v>0</v>
      </c>
      <c r="O49" s="33">
        <v>0</v>
      </c>
      <c r="P49" s="102">
        <f t="shared" si="1"/>
        <v>0</v>
      </c>
      <c r="Q49" s="98"/>
    </row>
    <row r="50" spans="1:17" ht="34.5" customHeight="1" x14ac:dyDescent="0.2">
      <c r="A50" s="22" t="s">
        <v>323</v>
      </c>
      <c r="B50" s="23" t="s">
        <v>0</v>
      </c>
      <c r="C50" s="23" t="s">
        <v>0</v>
      </c>
      <c r="D50" s="23" t="s">
        <v>0</v>
      </c>
      <c r="E50" s="23" t="s">
        <v>0</v>
      </c>
      <c r="F50" s="23" t="s">
        <v>0</v>
      </c>
      <c r="G50" s="23" t="s">
        <v>0</v>
      </c>
      <c r="H50" s="23" t="s">
        <v>0</v>
      </c>
      <c r="I50" s="23" t="s">
        <v>0</v>
      </c>
      <c r="J50" s="23" t="s">
        <v>0</v>
      </c>
      <c r="K50" s="23" t="s">
        <v>0</v>
      </c>
      <c r="L50" s="23" t="s">
        <v>0</v>
      </c>
      <c r="M50" s="21">
        <f>M51</f>
        <v>2850000</v>
      </c>
      <c r="N50" s="21">
        <f>N51</f>
        <v>0</v>
      </c>
      <c r="O50" s="21">
        <f>O51</f>
        <v>0</v>
      </c>
      <c r="P50" s="101">
        <f t="shared" si="1"/>
        <v>0</v>
      </c>
      <c r="Q50" s="76"/>
    </row>
    <row r="51" spans="1:17" ht="52.35" customHeight="1" x14ac:dyDescent="0.2">
      <c r="A51" s="1" t="s">
        <v>199</v>
      </c>
      <c r="B51" s="26" t="s">
        <v>24</v>
      </c>
      <c r="C51" s="26" t="s">
        <v>13</v>
      </c>
      <c r="D51" s="26" t="s">
        <v>163</v>
      </c>
      <c r="E51" s="26" t="s">
        <v>30</v>
      </c>
      <c r="F51" s="26" t="s">
        <v>32</v>
      </c>
      <c r="G51" s="26" t="s">
        <v>34</v>
      </c>
      <c r="H51" s="26" t="s">
        <v>165</v>
      </c>
      <c r="I51" s="26" t="s">
        <v>156</v>
      </c>
      <c r="J51" s="27" t="s">
        <v>167</v>
      </c>
      <c r="K51" s="27" t="s">
        <v>200</v>
      </c>
      <c r="L51" s="27">
        <v>2018</v>
      </c>
      <c r="M51" s="33">
        <v>2850000</v>
      </c>
      <c r="N51" s="33">
        <v>0</v>
      </c>
      <c r="O51" s="33">
        <v>0</v>
      </c>
      <c r="P51" s="102">
        <f t="shared" si="1"/>
        <v>0</v>
      </c>
      <c r="Q51" s="98"/>
    </row>
    <row r="52" spans="1:17" ht="38.25" customHeight="1" x14ac:dyDescent="0.2">
      <c r="A52" s="22" t="s">
        <v>393</v>
      </c>
      <c r="B52" s="23" t="s">
        <v>0</v>
      </c>
      <c r="C52" s="23" t="s">
        <v>0</v>
      </c>
      <c r="D52" s="23" t="s">
        <v>0</v>
      </c>
      <c r="E52" s="23" t="s">
        <v>0</v>
      </c>
      <c r="F52" s="23" t="s">
        <v>0</v>
      </c>
      <c r="G52" s="23" t="s">
        <v>0</v>
      </c>
      <c r="H52" s="23" t="s">
        <v>0</v>
      </c>
      <c r="I52" s="23" t="s">
        <v>0</v>
      </c>
      <c r="J52" s="23" t="s">
        <v>0</v>
      </c>
      <c r="K52" s="23" t="s">
        <v>0</v>
      </c>
      <c r="L52" s="23" t="s">
        <v>0</v>
      </c>
      <c r="M52" s="21">
        <f>M53</f>
        <v>7500000</v>
      </c>
      <c r="N52" s="21">
        <f>N53</f>
        <v>0</v>
      </c>
      <c r="O52" s="21">
        <f>O53</f>
        <v>0</v>
      </c>
      <c r="P52" s="101">
        <f t="shared" si="1"/>
        <v>0</v>
      </c>
      <c r="Q52" s="76"/>
    </row>
    <row r="53" spans="1:17" ht="69.400000000000006" customHeight="1" x14ac:dyDescent="0.2">
      <c r="A53" s="1" t="s">
        <v>202</v>
      </c>
      <c r="B53" s="26" t="s">
        <v>24</v>
      </c>
      <c r="C53" s="26" t="s">
        <v>13</v>
      </c>
      <c r="D53" s="26" t="s">
        <v>163</v>
      </c>
      <c r="E53" s="26" t="s">
        <v>30</v>
      </c>
      <c r="F53" s="26" t="s">
        <v>32</v>
      </c>
      <c r="G53" s="26" t="s">
        <v>34</v>
      </c>
      <c r="H53" s="26" t="s">
        <v>165</v>
      </c>
      <c r="I53" s="26" t="s">
        <v>156</v>
      </c>
      <c r="J53" s="27" t="s">
        <v>203</v>
      </c>
      <c r="K53" s="27" t="s">
        <v>204</v>
      </c>
      <c r="L53" s="27">
        <v>2018</v>
      </c>
      <c r="M53" s="33">
        <v>7500000</v>
      </c>
      <c r="N53" s="33">
        <v>0</v>
      </c>
      <c r="O53" s="33">
        <v>0</v>
      </c>
      <c r="P53" s="102">
        <f t="shared" si="1"/>
        <v>0</v>
      </c>
      <c r="Q53" s="98"/>
    </row>
    <row r="54" spans="1:17" ht="15" customHeight="1" x14ac:dyDescent="0.2">
      <c r="A54" s="22" t="s">
        <v>205</v>
      </c>
      <c r="B54" s="23" t="s">
        <v>0</v>
      </c>
      <c r="C54" s="23" t="s">
        <v>0</v>
      </c>
      <c r="D54" s="23" t="s">
        <v>0</v>
      </c>
      <c r="E54" s="23" t="s">
        <v>0</v>
      </c>
      <c r="F54" s="23" t="s">
        <v>0</v>
      </c>
      <c r="G54" s="23" t="s">
        <v>0</v>
      </c>
      <c r="H54" s="23" t="s">
        <v>0</v>
      </c>
      <c r="I54" s="23" t="s">
        <v>0</v>
      </c>
      <c r="J54" s="23" t="s">
        <v>0</v>
      </c>
      <c r="K54" s="23" t="s">
        <v>0</v>
      </c>
      <c r="L54" s="23" t="s">
        <v>0</v>
      </c>
      <c r="M54" s="21">
        <f>M55</f>
        <v>9222800</v>
      </c>
      <c r="N54" s="21">
        <f>N55</f>
        <v>0</v>
      </c>
      <c r="O54" s="21">
        <f>O55</f>
        <v>0</v>
      </c>
      <c r="P54" s="101">
        <f t="shared" si="1"/>
        <v>0</v>
      </c>
      <c r="Q54" s="76"/>
    </row>
    <row r="55" spans="1:17" ht="48.75" customHeight="1" x14ac:dyDescent="0.2">
      <c r="A55" s="1" t="s">
        <v>206</v>
      </c>
      <c r="B55" s="26" t="s">
        <v>24</v>
      </c>
      <c r="C55" s="26" t="s">
        <v>13</v>
      </c>
      <c r="D55" s="26" t="s">
        <v>163</v>
      </c>
      <c r="E55" s="26" t="s">
        <v>30</v>
      </c>
      <c r="F55" s="26" t="s">
        <v>32</v>
      </c>
      <c r="G55" s="26" t="s">
        <v>34</v>
      </c>
      <c r="H55" s="26" t="s">
        <v>165</v>
      </c>
      <c r="I55" s="26" t="s">
        <v>156</v>
      </c>
      <c r="J55" s="27" t="s">
        <v>167</v>
      </c>
      <c r="K55" s="27" t="s">
        <v>207</v>
      </c>
      <c r="L55" s="27">
        <v>2018</v>
      </c>
      <c r="M55" s="33">
        <v>9222800</v>
      </c>
      <c r="N55" s="33">
        <v>0</v>
      </c>
      <c r="O55" s="33">
        <v>0</v>
      </c>
      <c r="P55" s="102">
        <f t="shared" si="1"/>
        <v>0</v>
      </c>
      <c r="Q55" s="98"/>
    </row>
    <row r="56" spans="1:17" ht="15" customHeight="1" x14ac:dyDescent="0.2">
      <c r="A56" s="22" t="s">
        <v>208</v>
      </c>
      <c r="B56" s="23" t="s">
        <v>0</v>
      </c>
      <c r="C56" s="23" t="s">
        <v>0</v>
      </c>
      <c r="D56" s="23" t="s">
        <v>0</v>
      </c>
      <c r="E56" s="23" t="s">
        <v>0</v>
      </c>
      <c r="F56" s="23" t="s">
        <v>0</v>
      </c>
      <c r="G56" s="23" t="s">
        <v>0</v>
      </c>
      <c r="H56" s="23" t="s">
        <v>0</v>
      </c>
      <c r="I56" s="23" t="s">
        <v>0</v>
      </c>
      <c r="J56" s="23" t="s">
        <v>0</v>
      </c>
      <c r="K56" s="23" t="s">
        <v>0</v>
      </c>
      <c r="L56" s="23" t="s">
        <v>0</v>
      </c>
      <c r="M56" s="21">
        <f>M57</f>
        <v>3800000</v>
      </c>
      <c r="N56" s="21">
        <f>N57</f>
        <v>0</v>
      </c>
      <c r="O56" s="21">
        <f>O57</f>
        <v>0</v>
      </c>
      <c r="P56" s="101">
        <f t="shared" si="1"/>
        <v>0</v>
      </c>
      <c r="Q56" s="76"/>
    </row>
    <row r="57" spans="1:17" ht="34.5" customHeight="1" x14ac:dyDescent="0.2">
      <c r="A57" s="1" t="s">
        <v>209</v>
      </c>
      <c r="B57" s="26" t="s">
        <v>24</v>
      </c>
      <c r="C57" s="26" t="s">
        <v>13</v>
      </c>
      <c r="D57" s="26" t="s">
        <v>163</v>
      </c>
      <c r="E57" s="26" t="s">
        <v>30</v>
      </c>
      <c r="F57" s="26" t="s">
        <v>32</v>
      </c>
      <c r="G57" s="26" t="s">
        <v>34</v>
      </c>
      <c r="H57" s="26" t="s">
        <v>165</v>
      </c>
      <c r="I57" s="26" t="s">
        <v>156</v>
      </c>
      <c r="J57" s="27" t="s">
        <v>172</v>
      </c>
      <c r="K57" s="27" t="s">
        <v>13</v>
      </c>
      <c r="L57" s="27">
        <v>2018</v>
      </c>
      <c r="M57" s="33">
        <v>3800000</v>
      </c>
      <c r="N57" s="33">
        <v>0</v>
      </c>
      <c r="O57" s="33">
        <v>0</v>
      </c>
      <c r="P57" s="102">
        <f t="shared" si="1"/>
        <v>0</v>
      </c>
      <c r="Q57" s="98"/>
    </row>
    <row r="58" spans="1:17" ht="15" customHeight="1" x14ac:dyDescent="0.2">
      <c r="A58" s="22" t="s">
        <v>210</v>
      </c>
      <c r="B58" s="23" t="s">
        <v>0</v>
      </c>
      <c r="C58" s="23" t="s">
        <v>0</v>
      </c>
      <c r="D58" s="23" t="s">
        <v>0</v>
      </c>
      <c r="E58" s="23" t="s">
        <v>0</v>
      </c>
      <c r="F58" s="23" t="s">
        <v>0</v>
      </c>
      <c r="G58" s="23" t="s">
        <v>0</v>
      </c>
      <c r="H58" s="23" t="s">
        <v>0</v>
      </c>
      <c r="I58" s="23" t="s">
        <v>0</v>
      </c>
      <c r="J58" s="23" t="s">
        <v>0</v>
      </c>
      <c r="K58" s="23" t="s">
        <v>0</v>
      </c>
      <c r="L58" s="23" t="s">
        <v>0</v>
      </c>
      <c r="M58" s="21">
        <f>M59</f>
        <v>3087500</v>
      </c>
      <c r="N58" s="21">
        <f>N59</f>
        <v>0</v>
      </c>
      <c r="O58" s="21">
        <f>O59</f>
        <v>0</v>
      </c>
      <c r="P58" s="101">
        <f t="shared" si="1"/>
        <v>0</v>
      </c>
      <c r="Q58" s="76"/>
    </row>
    <row r="59" spans="1:17" ht="34.35" customHeight="1" x14ac:dyDescent="0.2">
      <c r="A59" s="1" t="s">
        <v>211</v>
      </c>
      <c r="B59" s="26" t="s">
        <v>24</v>
      </c>
      <c r="C59" s="26" t="s">
        <v>13</v>
      </c>
      <c r="D59" s="26" t="s">
        <v>163</v>
      </c>
      <c r="E59" s="26" t="s">
        <v>30</v>
      </c>
      <c r="F59" s="26" t="s">
        <v>32</v>
      </c>
      <c r="G59" s="26" t="s">
        <v>34</v>
      </c>
      <c r="H59" s="26" t="s">
        <v>165</v>
      </c>
      <c r="I59" s="26" t="s">
        <v>156</v>
      </c>
      <c r="J59" s="27" t="s">
        <v>172</v>
      </c>
      <c r="K59" s="27" t="s">
        <v>13</v>
      </c>
      <c r="L59" s="27">
        <v>2018</v>
      </c>
      <c r="M59" s="33">
        <v>3087500</v>
      </c>
      <c r="N59" s="33">
        <v>0</v>
      </c>
      <c r="O59" s="33">
        <v>0</v>
      </c>
      <c r="P59" s="102">
        <f t="shared" si="1"/>
        <v>0</v>
      </c>
      <c r="Q59" s="98"/>
    </row>
    <row r="60" spans="1:17" ht="34.35" customHeight="1" x14ac:dyDescent="0.2">
      <c r="A60" s="22" t="s">
        <v>78</v>
      </c>
      <c r="B60" s="34" t="s">
        <v>79</v>
      </c>
      <c r="C60" s="34" t="s">
        <v>0</v>
      </c>
      <c r="D60" s="34" t="s">
        <v>0</v>
      </c>
      <c r="E60" s="34" t="s">
        <v>0</v>
      </c>
      <c r="F60" s="34" t="s">
        <v>0</v>
      </c>
      <c r="G60" s="34" t="s">
        <v>0</v>
      </c>
      <c r="H60" s="35" t="s">
        <v>0</v>
      </c>
      <c r="I60" s="35" t="s">
        <v>0</v>
      </c>
      <c r="J60" s="35" t="s">
        <v>0</v>
      </c>
      <c r="K60" s="35" t="s">
        <v>0</v>
      </c>
      <c r="L60" s="35" t="s">
        <v>0</v>
      </c>
      <c r="M60" s="21">
        <f t="shared" ref="M60:O62" si="15">M61</f>
        <v>545535136.50999999</v>
      </c>
      <c r="N60" s="21">
        <f t="shared" si="15"/>
        <v>12404209.310000001</v>
      </c>
      <c r="O60" s="21">
        <f t="shared" si="15"/>
        <v>18000553.740000002</v>
      </c>
      <c r="P60" s="101">
        <f t="shared" si="1"/>
        <v>3.2996140001460825E-2</v>
      </c>
      <c r="Q60" s="76"/>
    </row>
    <row r="61" spans="1:17" ht="34.35" customHeight="1" x14ac:dyDescent="0.2">
      <c r="A61" s="22" t="s">
        <v>80</v>
      </c>
      <c r="B61" s="34" t="s">
        <v>79</v>
      </c>
      <c r="C61" s="34" t="s">
        <v>28</v>
      </c>
      <c r="D61" s="34" t="s">
        <v>81</v>
      </c>
      <c r="E61" s="34" t="s">
        <v>0</v>
      </c>
      <c r="F61" s="34" t="s">
        <v>0</v>
      </c>
      <c r="G61" s="34" t="s">
        <v>0</v>
      </c>
      <c r="H61" s="35" t="s">
        <v>0</v>
      </c>
      <c r="I61" s="35" t="s">
        <v>0</v>
      </c>
      <c r="J61" s="35" t="s">
        <v>0</v>
      </c>
      <c r="K61" s="35" t="s">
        <v>0</v>
      </c>
      <c r="L61" s="35" t="s">
        <v>0</v>
      </c>
      <c r="M61" s="21">
        <f t="shared" si="15"/>
        <v>545535136.50999999</v>
      </c>
      <c r="N61" s="21">
        <f t="shared" si="15"/>
        <v>12404209.310000001</v>
      </c>
      <c r="O61" s="21">
        <f t="shared" si="15"/>
        <v>18000553.740000002</v>
      </c>
      <c r="P61" s="101">
        <f t="shared" si="1"/>
        <v>3.2996140001460825E-2</v>
      </c>
      <c r="Q61" s="76"/>
    </row>
    <row r="62" spans="1:17" ht="34.35" customHeight="1" x14ac:dyDescent="0.2">
      <c r="A62" s="22" t="s">
        <v>337</v>
      </c>
      <c r="B62" s="34" t="s">
        <v>79</v>
      </c>
      <c r="C62" s="34" t="s">
        <v>28</v>
      </c>
      <c r="D62" s="34" t="s">
        <v>81</v>
      </c>
      <c r="E62" s="34" t="s">
        <v>75</v>
      </c>
      <c r="F62" s="34" t="s">
        <v>0</v>
      </c>
      <c r="G62" s="34" t="s">
        <v>0</v>
      </c>
      <c r="H62" s="35" t="s">
        <v>0</v>
      </c>
      <c r="I62" s="35" t="s">
        <v>0</v>
      </c>
      <c r="J62" s="35" t="s">
        <v>0</v>
      </c>
      <c r="K62" s="35" t="s">
        <v>0</v>
      </c>
      <c r="L62" s="35" t="s">
        <v>0</v>
      </c>
      <c r="M62" s="21">
        <f t="shared" si="15"/>
        <v>545535136.50999999</v>
      </c>
      <c r="N62" s="21">
        <f t="shared" si="15"/>
        <v>12404209.310000001</v>
      </c>
      <c r="O62" s="21">
        <f t="shared" si="15"/>
        <v>18000553.740000002</v>
      </c>
      <c r="P62" s="101">
        <f t="shared" si="1"/>
        <v>3.2996140001460825E-2</v>
      </c>
      <c r="Q62" s="76"/>
    </row>
    <row r="63" spans="1:17" ht="15" customHeight="1" x14ac:dyDescent="0.2">
      <c r="A63" s="36" t="s">
        <v>82</v>
      </c>
      <c r="B63" s="34" t="s">
        <v>79</v>
      </c>
      <c r="C63" s="34" t="s">
        <v>28</v>
      </c>
      <c r="D63" s="34" t="s">
        <v>81</v>
      </c>
      <c r="E63" s="34" t="s">
        <v>75</v>
      </c>
      <c r="F63" s="34" t="s">
        <v>83</v>
      </c>
      <c r="G63" s="34" t="s">
        <v>0</v>
      </c>
      <c r="H63" s="34" t="s">
        <v>0</v>
      </c>
      <c r="I63" s="34" t="s">
        <v>0</v>
      </c>
      <c r="J63" s="34" t="s">
        <v>0</v>
      </c>
      <c r="K63" s="34" t="s">
        <v>0</v>
      </c>
      <c r="L63" s="34" t="s">
        <v>0</v>
      </c>
      <c r="M63" s="21">
        <f>M64+M88</f>
        <v>545535136.50999999</v>
      </c>
      <c r="N63" s="21">
        <f t="shared" ref="N63:O63" si="16">N64+N88</f>
        <v>12404209.310000001</v>
      </c>
      <c r="O63" s="21">
        <f t="shared" si="16"/>
        <v>18000553.740000002</v>
      </c>
      <c r="P63" s="101">
        <f t="shared" si="1"/>
        <v>3.2996140001460825E-2</v>
      </c>
      <c r="Q63" s="76"/>
    </row>
    <row r="64" spans="1:17" ht="15" customHeight="1" x14ac:dyDescent="0.2">
      <c r="A64" s="36" t="s">
        <v>84</v>
      </c>
      <c r="B64" s="34" t="s">
        <v>79</v>
      </c>
      <c r="C64" s="34" t="s">
        <v>28</v>
      </c>
      <c r="D64" s="34" t="s">
        <v>81</v>
      </c>
      <c r="E64" s="34" t="s">
        <v>75</v>
      </c>
      <c r="F64" s="34" t="s">
        <v>83</v>
      </c>
      <c r="G64" s="34" t="s">
        <v>70</v>
      </c>
      <c r="H64" s="34" t="s">
        <v>0</v>
      </c>
      <c r="I64" s="34" t="s">
        <v>0</v>
      </c>
      <c r="J64" s="34" t="s">
        <v>0</v>
      </c>
      <c r="K64" s="34" t="s">
        <v>0</v>
      </c>
      <c r="L64" s="34" t="s">
        <v>0</v>
      </c>
      <c r="M64" s="21">
        <f>M65+M72+M73</f>
        <v>505535136.50999999</v>
      </c>
      <c r="N64" s="21">
        <f>N65+N72+N73</f>
        <v>12404209.310000001</v>
      </c>
      <c r="O64" s="21">
        <f>O65+O72+O73</f>
        <v>18000553.740000002</v>
      </c>
      <c r="P64" s="101">
        <f t="shared" si="1"/>
        <v>3.5606929053968797E-2</v>
      </c>
      <c r="Q64" s="76"/>
    </row>
    <row r="65" spans="1:19" ht="52.35" customHeight="1" x14ac:dyDescent="0.2">
      <c r="A65" s="22" t="s">
        <v>164</v>
      </c>
      <c r="B65" s="34" t="s">
        <v>79</v>
      </c>
      <c r="C65" s="34" t="s">
        <v>28</v>
      </c>
      <c r="D65" s="34" t="s">
        <v>81</v>
      </c>
      <c r="E65" s="34" t="s">
        <v>75</v>
      </c>
      <c r="F65" s="34" t="s">
        <v>83</v>
      </c>
      <c r="G65" s="34" t="s">
        <v>70</v>
      </c>
      <c r="H65" s="34" t="s">
        <v>165</v>
      </c>
      <c r="I65" s="35" t="s">
        <v>0</v>
      </c>
      <c r="J65" s="35" t="s">
        <v>0</v>
      </c>
      <c r="K65" s="35" t="s">
        <v>0</v>
      </c>
      <c r="L65" s="35" t="s">
        <v>0</v>
      </c>
      <c r="M65" s="21">
        <f>M66</f>
        <v>80815036.50999999</v>
      </c>
      <c r="N65" s="21">
        <f>N66</f>
        <v>12404209.310000001</v>
      </c>
      <c r="O65" s="21">
        <f>O66</f>
        <v>18000553.740000002</v>
      </c>
      <c r="P65" s="101">
        <f t="shared" si="1"/>
        <v>0.22273767998326188</v>
      </c>
      <c r="Q65" s="76"/>
    </row>
    <row r="66" spans="1:19" ht="64.900000000000006" customHeight="1" x14ac:dyDescent="0.2">
      <c r="A66" s="22" t="s">
        <v>339</v>
      </c>
      <c r="B66" s="34" t="s">
        <v>79</v>
      </c>
      <c r="C66" s="34" t="s">
        <v>28</v>
      </c>
      <c r="D66" s="34" t="s">
        <v>81</v>
      </c>
      <c r="E66" s="34" t="s">
        <v>75</v>
      </c>
      <c r="F66" s="34" t="s">
        <v>83</v>
      </c>
      <c r="G66" s="34" t="s">
        <v>70</v>
      </c>
      <c r="H66" s="34" t="s">
        <v>165</v>
      </c>
      <c r="I66" s="34" t="s">
        <v>156</v>
      </c>
      <c r="J66" s="34" t="s">
        <v>0</v>
      </c>
      <c r="K66" s="34" t="s">
        <v>0</v>
      </c>
      <c r="L66" s="34" t="s">
        <v>0</v>
      </c>
      <c r="M66" s="21">
        <f>M70+M67</f>
        <v>80815036.50999999</v>
      </c>
      <c r="N66" s="21">
        <f>N70+N67</f>
        <v>12404209.310000001</v>
      </c>
      <c r="O66" s="21">
        <f>O70+O67</f>
        <v>18000553.740000002</v>
      </c>
      <c r="P66" s="101">
        <f t="shared" si="1"/>
        <v>0.22273767998326188</v>
      </c>
      <c r="Q66" s="76"/>
    </row>
    <row r="67" spans="1:19" ht="15" customHeight="1" x14ac:dyDescent="0.2">
      <c r="A67" s="22" t="s">
        <v>322</v>
      </c>
      <c r="B67" s="23" t="s">
        <v>0</v>
      </c>
      <c r="C67" s="23" t="s">
        <v>0</v>
      </c>
      <c r="D67" s="23" t="s">
        <v>0</v>
      </c>
      <c r="E67" s="23" t="s">
        <v>0</v>
      </c>
      <c r="F67" s="23" t="s">
        <v>0</v>
      </c>
      <c r="G67" s="23" t="s">
        <v>0</v>
      </c>
      <c r="H67" s="23" t="s">
        <v>0</v>
      </c>
      <c r="I67" s="23" t="s">
        <v>0</v>
      </c>
      <c r="J67" s="23" t="s">
        <v>0</v>
      </c>
      <c r="K67" s="23" t="s">
        <v>0</v>
      </c>
      <c r="L67" s="23" t="s">
        <v>0</v>
      </c>
      <c r="M67" s="21">
        <f>M68</f>
        <v>8500553.7400000002</v>
      </c>
      <c r="N67" s="21">
        <f>N68</f>
        <v>0</v>
      </c>
      <c r="O67" s="21">
        <f>O68</f>
        <v>8500553.7400000002</v>
      </c>
      <c r="P67" s="101">
        <f t="shared" si="1"/>
        <v>1</v>
      </c>
      <c r="Q67" s="76"/>
    </row>
    <row r="68" spans="1:19" ht="27.75" customHeight="1" x14ac:dyDescent="0.2">
      <c r="A68" s="1" t="s">
        <v>379</v>
      </c>
      <c r="B68" s="26" t="s">
        <v>79</v>
      </c>
      <c r="C68" s="26" t="s">
        <v>28</v>
      </c>
      <c r="D68" s="26" t="s">
        <v>81</v>
      </c>
      <c r="E68" s="26" t="s">
        <v>75</v>
      </c>
      <c r="F68" s="26" t="s">
        <v>83</v>
      </c>
      <c r="G68" s="26" t="s">
        <v>70</v>
      </c>
      <c r="H68" s="26" t="s">
        <v>165</v>
      </c>
      <c r="I68" s="26" t="s">
        <v>156</v>
      </c>
      <c r="J68" s="27" t="s">
        <v>85</v>
      </c>
      <c r="K68" s="27">
        <v>150</v>
      </c>
      <c r="L68" s="27">
        <v>2018</v>
      </c>
      <c r="M68" s="33">
        <v>8500553.7400000002</v>
      </c>
      <c r="N68" s="33">
        <v>0</v>
      </c>
      <c r="O68" s="33">
        <v>8500553.7400000002</v>
      </c>
      <c r="P68" s="102">
        <f t="shared" si="1"/>
        <v>1</v>
      </c>
      <c r="Q68" s="98"/>
    </row>
    <row r="69" spans="1:19" s="72" customFormat="1" ht="45.75" customHeight="1" x14ac:dyDescent="0.2">
      <c r="A69" s="66" t="s">
        <v>392</v>
      </c>
      <c r="B69" s="67"/>
      <c r="C69" s="67"/>
      <c r="D69" s="67"/>
      <c r="E69" s="67"/>
      <c r="F69" s="67"/>
      <c r="G69" s="67"/>
      <c r="H69" s="67"/>
      <c r="I69" s="67"/>
      <c r="J69" s="68"/>
      <c r="K69" s="68"/>
      <c r="L69" s="68"/>
      <c r="M69" s="69">
        <v>8500553.7400000002</v>
      </c>
      <c r="N69" s="69">
        <v>0</v>
      </c>
      <c r="O69" s="69">
        <v>8500553.7400000002</v>
      </c>
      <c r="P69" s="105">
        <f t="shared" si="1"/>
        <v>1</v>
      </c>
      <c r="Q69" s="103"/>
      <c r="R69" s="70"/>
      <c r="S69" s="71"/>
    </row>
    <row r="70" spans="1:19" ht="18.75" customHeight="1" x14ac:dyDescent="0.2">
      <c r="A70" s="22" t="s">
        <v>212</v>
      </c>
      <c r="B70" s="23" t="s">
        <v>0</v>
      </c>
      <c r="C70" s="23" t="s">
        <v>0</v>
      </c>
      <c r="D70" s="23" t="s">
        <v>0</v>
      </c>
      <c r="E70" s="23" t="s">
        <v>0</v>
      </c>
      <c r="F70" s="23" t="s">
        <v>0</v>
      </c>
      <c r="G70" s="23" t="s">
        <v>0</v>
      </c>
      <c r="H70" s="23" t="s">
        <v>0</v>
      </c>
      <c r="I70" s="23" t="s">
        <v>0</v>
      </c>
      <c r="J70" s="23" t="s">
        <v>0</v>
      </c>
      <c r="K70" s="23" t="s">
        <v>0</v>
      </c>
      <c r="L70" s="23" t="s">
        <v>0</v>
      </c>
      <c r="M70" s="73">
        <f>M71</f>
        <v>72314482.769999996</v>
      </c>
      <c r="N70" s="73">
        <f>N71</f>
        <v>12404209.310000001</v>
      </c>
      <c r="O70" s="73">
        <f>O71</f>
        <v>9500000</v>
      </c>
      <c r="P70" s="106">
        <f t="shared" si="1"/>
        <v>0.13137064162119846</v>
      </c>
      <c r="Q70" s="76"/>
    </row>
    <row r="71" spans="1:19" ht="31.5" customHeight="1" x14ac:dyDescent="0.2">
      <c r="A71" s="1" t="s">
        <v>213</v>
      </c>
      <c r="B71" s="26" t="s">
        <v>79</v>
      </c>
      <c r="C71" s="26" t="s">
        <v>28</v>
      </c>
      <c r="D71" s="26" t="s">
        <v>81</v>
      </c>
      <c r="E71" s="26" t="s">
        <v>75</v>
      </c>
      <c r="F71" s="26" t="s">
        <v>83</v>
      </c>
      <c r="G71" s="26" t="s">
        <v>70</v>
      </c>
      <c r="H71" s="26" t="s">
        <v>165</v>
      </c>
      <c r="I71" s="26" t="s">
        <v>156</v>
      </c>
      <c r="J71" s="27" t="s">
        <v>85</v>
      </c>
      <c r="K71" s="27" t="s">
        <v>214</v>
      </c>
      <c r="L71" s="28">
        <v>2018</v>
      </c>
      <c r="M71" s="29">
        <v>72314482.769999996</v>
      </c>
      <c r="N71" s="29">
        <v>12404209.310000001</v>
      </c>
      <c r="O71" s="29">
        <v>9500000</v>
      </c>
      <c r="P71" s="107">
        <f t="shared" ref="P71:P134" si="17">O71/M71</f>
        <v>0.13137064162119846</v>
      </c>
      <c r="Q71" s="98"/>
      <c r="R71" s="74"/>
    </row>
    <row r="72" spans="1:19" ht="129.75" customHeight="1" x14ac:dyDescent="0.2">
      <c r="A72" s="22" t="s">
        <v>409</v>
      </c>
      <c r="B72" s="34" t="s">
        <v>79</v>
      </c>
      <c r="C72" s="34" t="s">
        <v>28</v>
      </c>
      <c r="D72" s="34" t="s">
        <v>81</v>
      </c>
      <c r="E72" s="34" t="s">
        <v>75</v>
      </c>
      <c r="F72" s="34" t="s">
        <v>83</v>
      </c>
      <c r="G72" s="37" t="s">
        <v>70</v>
      </c>
      <c r="H72" s="34">
        <v>18520</v>
      </c>
      <c r="I72" s="35" t="s">
        <v>0</v>
      </c>
      <c r="J72" s="35" t="s">
        <v>0</v>
      </c>
      <c r="K72" s="35" t="s">
        <v>0</v>
      </c>
      <c r="L72" s="75" t="s">
        <v>0</v>
      </c>
      <c r="M72" s="25">
        <f t="shared" ref="M72:O73" si="18">M74</f>
        <v>217977600</v>
      </c>
      <c r="N72" s="25">
        <f t="shared" si="18"/>
        <v>0</v>
      </c>
      <c r="O72" s="25">
        <f t="shared" si="18"/>
        <v>0</v>
      </c>
      <c r="P72" s="99">
        <f t="shared" si="17"/>
        <v>0</v>
      </c>
      <c r="Q72" s="76"/>
      <c r="R72" s="76"/>
    </row>
    <row r="73" spans="1:19" ht="113.25" customHeight="1" x14ac:dyDescent="0.2">
      <c r="A73" s="22" t="s">
        <v>410</v>
      </c>
      <c r="B73" s="34" t="s">
        <v>79</v>
      </c>
      <c r="C73" s="34" t="s">
        <v>28</v>
      </c>
      <c r="D73" s="34" t="s">
        <v>81</v>
      </c>
      <c r="E73" s="34" t="s">
        <v>75</v>
      </c>
      <c r="F73" s="34" t="s">
        <v>83</v>
      </c>
      <c r="G73" s="37" t="s">
        <v>70</v>
      </c>
      <c r="H73" s="34">
        <v>51590</v>
      </c>
      <c r="I73" s="35" t="s">
        <v>0</v>
      </c>
      <c r="J73" s="35" t="s">
        <v>0</v>
      </c>
      <c r="K73" s="35" t="s">
        <v>0</v>
      </c>
      <c r="L73" s="75" t="s">
        <v>0</v>
      </c>
      <c r="M73" s="25">
        <f t="shared" si="18"/>
        <v>206742500</v>
      </c>
      <c r="N73" s="25">
        <f t="shared" si="18"/>
        <v>0</v>
      </c>
      <c r="O73" s="25">
        <f t="shared" si="18"/>
        <v>0</v>
      </c>
      <c r="P73" s="99">
        <f t="shared" si="17"/>
        <v>0</v>
      </c>
      <c r="Q73" s="76"/>
      <c r="R73" s="76"/>
    </row>
    <row r="74" spans="1:19" ht="20.25" customHeight="1" x14ac:dyDescent="0.2">
      <c r="A74" s="22" t="s">
        <v>418</v>
      </c>
      <c r="B74" s="34" t="s">
        <v>79</v>
      </c>
      <c r="C74" s="34" t="s">
        <v>28</v>
      </c>
      <c r="D74" s="34" t="s">
        <v>81</v>
      </c>
      <c r="E74" s="34" t="s">
        <v>75</v>
      </c>
      <c r="F74" s="34" t="s">
        <v>83</v>
      </c>
      <c r="G74" s="37" t="s">
        <v>70</v>
      </c>
      <c r="H74" s="34">
        <v>18520</v>
      </c>
      <c r="I74" s="34">
        <v>540</v>
      </c>
      <c r="J74" s="34" t="s">
        <v>0</v>
      </c>
      <c r="K74" s="34" t="s">
        <v>0</v>
      </c>
      <c r="L74" s="77" t="s">
        <v>0</v>
      </c>
      <c r="M74" s="25">
        <f>M77+M80+M82+M83+M85+M87</f>
        <v>217977600</v>
      </c>
      <c r="N74" s="25">
        <f>N77+N80+N82+N83+N85+N87</f>
        <v>0</v>
      </c>
      <c r="O74" s="25">
        <f>O77+O80+O82+O83+O85+O87</f>
        <v>0</v>
      </c>
      <c r="P74" s="99">
        <f t="shared" si="17"/>
        <v>0</v>
      </c>
      <c r="Q74" s="76"/>
      <c r="R74" s="76"/>
    </row>
    <row r="75" spans="1:19" ht="20.25" customHeight="1" x14ac:dyDescent="0.2">
      <c r="A75" s="22" t="s">
        <v>418</v>
      </c>
      <c r="B75" s="34" t="s">
        <v>79</v>
      </c>
      <c r="C75" s="34" t="s">
        <v>28</v>
      </c>
      <c r="D75" s="34" t="s">
        <v>81</v>
      </c>
      <c r="E75" s="34" t="s">
        <v>75</v>
      </c>
      <c r="F75" s="34" t="s">
        <v>83</v>
      </c>
      <c r="G75" s="37" t="s">
        <v>70</v>
      </c>
      <c r="H75" s="34">
        <v>51590</v>
      </c>
      <c r="I75" s="34">
        <v>540</v>
      </c>
      <c r="J75" s="34" t="s">
        <v>0</v>
      </c>
      <c r="K75" s="34" t="s">
        <v>0</v>
      </c>
      <c r="L75" s="77" t="s">
        <v>0</v>
      </c>
      <c r="M75" s="25">
        <f>M78+M81+M86</f>
        <v>206742500</v>
      </c>
      <c r="N75" s="25">
        <f>N78+N81+N86</f>
        <v>0</v>
      </c>
      <c r="O75" s="25">
        <f>O78+O81+O86</f>
        <v>0</v>
      </c>
      <c r="P75" s="99">
        <f t="shared" si="17"/>
        <v>0</v>
      </c>
      <c r="Q75" s="76"/>
      <c r="R75" s="76"/>
    </row>
    <row r="76" spans="1:19" ht="15" customHeight="1" x14ac:dyDescent="0.2">
      <c r="A76" s="22" t="s">
        <v>274</v>
      </c>
      <c r="B76" s="23" t="s">
        <v>0</v>
      </c>
      <c r="C76" s="23" t="s">
        <v>0</v>
      </c>
      <c r="D76" s="23" t="s">
        <v>0</v>
      </c>
      <c r="E76" s="23" t="s">
        <v>0</v>
      </c>
      <c r="F76" s="23" t="s">
        <v>0</v>
      </c>
      <c r="G76" s="23" t="s">
        <v>0</v>
      </c>
      <c r="H76" s="23" t="s">
        <v>0</v>
      </c>
      <c r="I76" s="23" t="s">
        <v>0</v>
      </c>
      <c r="J76" s="23" t="s">
        <v>0</v>
      </c>
      <c r="K76" s="23" t="s">
        <v>0</v>
      </c>
      <c r="L76" s="24" t="s">
        <v>0</v>
      </c>
      <c r="M76" s="25">
        <f>M77+M78</f>
        <v>93349130</v>
      </c>
      <c r="N76" s="25">
        <f>N77+N78</f>
        <v>0</v>
      </c>
      <c r="O76" s="25">
        <f>O77+O78</f>
        <v>0</v>
      </c>
      <c r="P76" s="99">
        <f t="shared" si="17"/>
        <v>0</v>
      </c>
      <c r="Q76" s="76"/>
    </row>
    <row r="77" spans="1:19" ht="70.5" customHeight="1" x14ac:dyDescent="0.2">
      <c r="A77" s="1" t="s">
        <v>425</v>
      </c>
      <c r="B77" s="26" t="s">
        <v>79</v>
      </c>
      <c r="C77" s="26" t="s">
        <v>28</v>
      </c>
      <c r="D77" s="26" t="s">
        <v>81</v>
      </c>
      <c r="E77" s="26" t="s">
        <v>75</v>
      </c>
      <c r="F77" s="26" t="s">
        <v>83</v>
      </c>
      <c r="G77" s="26" t="s">
        <v>70</v>
      </c>
      <c r="H77" s="26">
        <v>18520</v>
      </c>
      <c r="I77" s="26">
        <v>540</v>
      </c>
      <c r="J77" s="27" t="s">
        <v>85</v>
      </c>
      <c r="K77" s="27">
        <v>135</v>
      </c>
      <c r="L77" s="28">
        <v>2019</v>
      </c>
      <c r="M77" s="29">
        <v>16737890</v>
      </c>
      <c r="N77" s="29">
        <v>0</v>
      </c>
      <c r="O77" s="29">
        <v>0</v>
      </c>
      <c r="P77" s="107">
        <f t="shared" si="17"/>
        <v>0</v>
      </c>
      <c r="Q77" s="98"/>
    </row>
    <row r="78" spans="1:19" ht="67.5" customHeight="1" x14ac:dyDescent="0.2">
      <c r="A78" s="1" t="s">
        <v>425</v>
      </c>
      <c r="B78" s="26" t="s">
        <v>79</v>
      </c>
      <c r="C78" s="26" t="s">
        <v>28</v>
      </c>
      <c r="D78" s="26" t="s">
        <v>81</v>
      </c>
      <c r="E78" s="26" t="s">
        <v>75</v>
      </c>
      <c r="F78" s="26" t="s">
        <v>83</v>
      </c>
      <c r="G78" s="26" t="s">
        <v>70</v>
      </c>
      <c r="H78" s="26">
        <v>51590</v>
      </c>
      <c r="I78" s="26">
        <v>540</v>
      </c>
      <c r="J78" s="27" t="s">
        <v>85</v>
      </c>
      <c r="K78" s="27">
        <v>135</v>
      </c>
      <c r="L78" s="28">
        <v>2019</v>
      </c>
      <c r="M78" s="29">
        <v>76611240</v>
      </c>
      <c r="N78" s="29">
        <v>0</v>
      </c>
      <c r="O78" s="29">
        <v>0</v>
      </c>
      <c r="P78" s="107">
        <f t="shared" si="17"/>
        <v>0</v>
      </c>
      <c r="Q78" s="98"/>
    </row>
    <row r="79" spans="1:19" ht="15" customHeight="1" x14ac:dyDescent="0.2">
      <c r="A79" s="22" t="s">
        <v>205</v>
      </c>
      <c r="B79" s="23" t="s">
        <v>0</v>
      </c>
      <c r="C79" s="23" t="s">
        <v>0</v>
      </c>
      <c r="D79" s="23" t="s">
        <v>0</v>
      </c>
      <c r="E79" s="23" t="s">
        <v>0</v>
      </c>
      <c r="F79" s="23" t="s">
        <v>0</v>
      </c>
      <c r="G79" s="23" t="s">
        <v>0</v>
      </c>
      <c r="H79" s="23" t="s">
        <v>0</v>
      </c>
      <c r="I79" s="23" t="s">
        <v>0</v>
      </c>
      <c r="J79" s="23" t="s">
        <v>0</v>
      </c>
      <c r="K79" s="23" t="s">
        <v>0</v>
      </c>
      <c r="L79" s="24" t="s">
        <v>0</v>
      </c>
      <c r="M79" s="25">
        <f>M80+M81+M82+M83</f>
        <v>267813950</v>
      </c>
      <c r="N79" s="25">
        <f>N80+N81+N82+N83</f>
        <v>0</v>
      </c>
      <c r="O79" s="25">
        <f>O80+O81+O82+O83</f>
        <v>0</v>
      </c>
      <c r="P79" s="99">
        <f t="shared" si="17"/>
        <v>0</v>
      </c>
      <c r="Q79" s="76"/>
    </row>
    <row r="80" spans="1:19" ht="34.35" customHeight="1" x14ac:dyDescent="0.2">
      <c r="A80" s="1" t="s">
        <v>426</v>
      </c>
      <c r="B80" s="26" t="s">
        <v>79</v>
      </c>
      <c r="C80" s="26" t="s">
        <v>28</v>
      </c>
      <c r="D80" s="26" t="s">
        <v>81</v>
      </c>
      <c r="E80" s="26" t="s">
        <v>75</v>
      </c>
      <c r="F80" s="26" t="s">
        <v>83</v>
      </c>
      <c r="G80" s="26" t="s">
        <v>70</v>
      </c>
      <c r="H80" s="26">
        <v>18520</v>
      </c>
      <c r="I80" s="26">
        <v>540</v>
      </c>
      <c r="J80" s="27" t="s">
        <v>85</v>
      </c>
      <c r="K80" s="27">
        <v>200</v>
      </c>
      <c r="L80" s="28">
        <v>2019</v>
      </c>
      <c r="M80" s="29">
        <v>24328080</v>
      </c>
      <c r="N80" s="29">
        <v>0</v>
      </c>
      <c r="O80" s="29">
        <v>0</v>
      </c>
      <c r="P80" s="107">
        <f t="shared" si="17"/>
        <v>0</v>
      </c>
      <c r="Q80" s="98"/>
    </row>
    <row r="81" spans="1:17" ht="34.35" customHeight="1" x14ac:dyDescent="0.2">
      <c r="A81" s="1" t="s">
        <v>426</v>
      </c>
      <c r="B81" s="26" t="s">
        <v>79</v>
      </c>
      <c r="C81" s="26" t="s">
        <v>28</v>
      </c>
      <c r="D81" s="26" t="s">
        <v>81</v>
      </c>
      <c r="E81" s="26" t="s">
        <v>75</v>
      </c>
      <c r="F81" s="26" t="s">
        <v>83</v>
      </c>
      <c r="G81" s="26" t="s">
        <v>70</v>
      </c>
      <c r="H81" s="26">
        <v>51590</v>
      </c>
      <c r="I81" s="26">
        <v>540</v>
      </c>
      <c r="J81" s="27" t="s">
        <v>85</v>
      </c>
      <c r="K81" s="27">
        <v>200</v>
      </c>
      <c r="L81" s="28">
        <v>2019</v>
      </c>
      <c r="M81" s="29">
        <v>111352380</v>
      </c>
      <c r="N81" s="29">
        <v>0</v>
      </c>
      <c r="O81" s="29">
        <v>0</v>
      </c>
      <c r="P81" s="107">
        <f t="shared" si="17"/>
        <v>0</v>
      </c>
      <c r="Q81" s="98"/>
    </row>
    <row r="82" spans="1:17" ht="34.35" customHeight="1" x14ac:dyDescent="0.2">
      <c r="A82" s="1" t="s">
        <v>427</v>
      </c>
      <c r="B82" s="26" t="s">
        <v>79</v>
      </c>
      <c r="C82" s="26" t="s">
        <v>28</v>
      </c>
      <c r="D82" s="26" t="s">
        <v>81</v>
      </c>
      <c r="E82" s="26" t="s">
        <v>75</v>
      </c>
      <c r="F82" s="26" t="s">
        <v>83</v>
      </c>
      <c r="G82" s="26" t="s">
        <v>70</v>
      </c>
      <c r="H82" s="26">
        <v>18520</v>
      </c>
      <c r="I82" s="26">
        <v>540</v>
      </c>
      <c r="J82" s="27" t="s">
        <v>85</v>
      </c>
      <c r="K82" s="27">
        <v>135</v>
      </c>
      <c r="L82" s="28">
        <v>2019</v>
      </c>
      <c r="M82" s="29">
        <v>93349130</v>
      </c>
      <c r="N82" s="29">
        <v>0</v>
      </c>
      <c r="O82" s="29">
        <v>0</v>
      </c>
      <c r="P82" s="107">
        <f t="shared" si="17"/>
        <v>0</v>
      </c>
      <c r="Q82" s="98"/>
    </row>
    <row r="83" spans="1:17" ht="57.75" customHeight="1" x14ac:dyDescent="0.2">
      <c r="A83" s="1" t="s">
        <v>428</v>
      </c>
      <c r="B83" s="26" t="s">
        <v>79</v>
      </c>
      <c r="C83" s="26" t="s">
        <v>28</v>
      </c>
      <c r="D83" s="26" t="s">
        <v>81</v>
      </c>
      <c r="E83" s="26" t="s">
        <v>75</v>
      </c>
      <c r="F83" s="26" t="s">
        <v>83</v>
      </c>
      <c r="G83" s="26" t="s">
        <v>70</v>
      </c>
      <c r="H83" s="26">
        <v>18520</v>
      </c>
      <c r="I83" s="26">
        <v>540</v>
      </c>
      <c r="J83" s="27" t="s">
        <v>85</v>
      </c>
      <c r="K83" s="27">
        <v>55</v>
      </c>
      <c r="L83" s="28">
        <v>2019</v>
      </c>
      <c r="M83" s="29">
        <v>38784360</v>
      </c>
      <c r="N83" s="29">
        <v>0</v>
      </c>
      <c r="O83" s="29">
        <v>0</v>
      </c>
      <c r="P83" s="107">
        <f t="shared" si="17"/>
        <v>0</v>
      </c>
      <c r="Q83" s="98"/>
    </row>
    <row r="84" spans="1:17" ht="15" customHeight="1" x14ac:dyDescent="0.2">
      <c r="A84" s="22" t="s">
        <v>215</v>
      </c>
      <c r="B84" s="23" t="s">
        <v>0</v>
      </c>
      <c r="C84" s="23" t="s">
        <v>0</v>
      </c>
      <c r="D84" s="23" t="s">
        <v>0</v>
      </c>
      <c r="E84" s="23" t="s">
        <v>0</v>
      </c>
      <c r="F84" s="23" t="s">
        <v>0</v>
      </c>
      <c r="G84" s="23" t="s">
        <v>0</v>
      </c>
      <c r="H84" s="23" t="s">
        <v>0</v>
      </c>
      <c r="I84" s="23" t="s">
        <v>0</v>
      </c>
      <c r="J84" s="23" t="s">
        <v>0</v>
      </c>
      <c r="K84" s="23" t="s">
        <v>0</v>
      </c>
      <c r="L84" s="24" t="s">
        <v>0</v>
      </c>
      <c r="M84" s="25">
        <f>M85+M86</f>
        <v>33250000</v>
      </c>
      <c r="N84" s="25">
        <f>N85+N86</f>
        <v>0</v>
      </c>
      <c r="O84" s="25">
        <f>O85+O86</f>
        <v>0</v>
      </c>
      <c r="P84" s="99">
        <f t="shared" si="17"/>
        <v>0</v>
      </c>
      <c r="Q84" s="76"/>
    </row>
    <row r="85" spans="1:17" ht="34.35" customHeight="1" x14ac:dyDescent="0.2">
      <c r="A85" s="1" t="s">
        <v>419</v>
      </c>
      <c r="B85" s="26" t="s">
        <v>79</v>
      </c>
      <c r="C85" s="26" t="s">
        <v>28</v>
      </c>
      <c r="D85" s="26" t="s">
        <v>81</v>
      </c>
      <c r="E85" s="26" t="s">
        <v>75</v>
      </c>
      <c r="F85" s="26" t="s">
        <v>83</v>
      </c>
      <c r="G85" s="26" t="s">
        <v>70</v>
      </c>
      <c r="H85" s="26">
        <v>18520</v>
      </c>
      <c r="I85" s="26">
        <v>540</v>
      </c>
      <c r="J85" s="27" t="s">
        <v>85</v>
      </c>
      <c r="K85" s="27">
        <v>35</v>
      </c>
      <c r="L85" s="28">
        <v>2018</v>
      </c>
      <c r="M85" s="29">
        <v>14471120</v>
      </c>
      <c r="N85" s="29">
        <v>0</v>
      </c>
      <c r="O85" s="29">
        <v>0</v>
      </c>
      <c r="P85" s="107">
        <f t="shared" si="17"/>
        <v>0</v>
      </c>
      <c r="Q85" s="98"/>
    </row>
    <row r="86" spans="1:17" ht="34.35" customHeight="1" x14ac:dyDescent="0.2">
      <c r="A86" s="1" t="s">
        <v>419</v>
      </c>
      <c r="B86" s="26" t="s">
        <v>79</v>
      </c>
      <c r="C86" s="26" t="s">
        <v>28</v>
      </c>
      <c r="D86" s="26" t="s">
        <v>81</v>
      </c>
      <c r="E86" s="26" t="s">
        <v>75</v>
      </c>
      <c r="F86" s="26" t="s">
        <v>83</v>
      </c>
      <c r="G86" s="26" t="s">
        <v>70</v>
      </c>
      <c r="H86" s="26">
        <v>51590</v>
      </c>
      <c r="I86" s="26">
        <v>540</v>
      </c>
      <c r="J86" s="27" t="s">
        <v>85</v>
      </c>
      <c r="K86" s="27">
        <v>35</v>
      </c>
      <c r="L86" s="28">
        <v>2018</v>
      </c>
      <c r="M86" s="29">
        <v>18778880</v>
      </c>
      <c r="N86" s="29">
        <v>0</v>
      </c>
      <c r="O86" s="29">
        <v>0</v>
      </c>
      <c r="P86" s="107">
        <f t="shared" si="17"/>
        <v>0</v>
      </c>
      <c r="Q86" s="98"/>
    </row>
    <row r="87" spans="1:17" ht="15" customHeight="1" x14ac:dyDescent="0.2">
      <c r="A87" s="1" t="s">
        <v>325</v>
      </c>
      <c r="B87" s="26" t="s">
        <v>79</v>
      </c>
      <c r="C87" s="26" t="s">
        <v>28</v>
      </c>
      <c r="D87" s="26" t="s">
        <v>81</v>
      </c>
      <c r="E87" s="26" t="s">
        <v>75</v>
      </c>
      <c r="F87" s="26" t="s">
        <v>83</v>
      </c>
      <c r="G87" s="26" t="s">
        <v>70</v>
      </c>
      <c r="H87" s="26">
        <v>18520</v>
      </c>
      <c r="I87" s="26">
        <v>540</v>
      </c>
      <c r="J87" s="27"/>
      <c r="K87" s="27"/>
      <c r="L87" s="28"/>
      <c r="M87" s="29">
        <v>30307020</v>
      </c>
      <c r="N87" s="29"/>
      <c r="O87" s="29"/>
      <c r="P87" s="107">
        <f t="shared" si="17"/>
        <v>0</v>
      </c>
      <c r="Q87" s="98"/>
    </row>
    <row r="88" spans="1:17" ht="15" customHeight="1" x14ac:dyDescent="0.2">
      <c r="A88" s="36" t="s">
        <v>87</v>
      </c>
      <c r="B88" s="34" t="s">
        <v>79</v>
      </c>
      <c r="C88" s="34" t="s">
        <v>28</v>
      </c>
      <c r="D88" s="34" t="s">
        <v>81</v>
      </c>
      <c r="E88" s="34" t="s">
        <v>75</v>
      </c>
      <c r="F88" s="34" t="s">
        <v>83</v>
      </c>
      <c r="G88" s="34" t="s">
        <v>34</v>
      </c>
      <c r="H88" s="34" t="s">
        <v>0</v>
      </c>
      <c r="I88" s="34" t="s">
        <v>0</v>
      </c>
      <c r="J88" s="34" t="s">
        <v>0</v>
      </c>
      <c r="K88" s="34" t="s">
        <v>0</v>
      </c>
      <c r="L88" s="77" t="s">
        <v>0</v>
      </c>
      <c r="M88" s="25">
        <f>M90</f>
        <v>40000000</v>
      </c>
      <c r="N88" s="25">
        <f>N90</f>
        <v>0</v>
      </c>
      <c r="O88" s="25">
        <f>O90</f>
        <v>0</v>
      </c>
      <c r="P88" s="99">
        <f t="shared" si="17"/>
        <v>0</v>
      </c>
      <c r="Q88" s="76"/>
    </row>
    <row r="89" spans="1:17" ht="52.35" customHeight="1" x14ac:dyDescent="0.2">
      <c r="A89" s="22" t="s">
        <v>164</v>
      </c>
      <c r="B89" s="34" t="s">
        <v>79</v>
      </c>
      <c r="C89" s="34" t="s">
        <v>28</v>
      </c>
      <c r="D89" s="34" t="s">
        <v>81</v>
      </c>
      <c r="E89" s="34" t="s">
        <v>75</v>
      </c>
      <c r="F89" s="34" t="s">
        <v>83</v>
      </c>
      <c r="G89" s="34" t="s">
        <v>34</v>
      </c>
      <c r="H89" s="34" t="s">
        <v>165</v>
      </c>
      <c r="I89" s="35" t="s">
        <v>0</v>
      </c>
      <c r="J89" s="35" t="s">
        <v>0</v>
      </c>
      <c r="K89" s="35" t="s">
        <v>0</v>
      </c>
      <c r="L89" s="75" t="s">
        <v>0</v>
      </c>
      <c r="M89" s="25">
        <f t="shared" ref="M89:O91" si="19">M90</f>
        <v>40000000</v>
      </c>
      <c r="N89" s="25">
        <f t="shared" si="19"/>
        <v>0</v>
      </c>
      <c r="O89" s="25">
        <f t="shared" si="19"/>
        <v>0</v>
      </c>
      <c r="P89" s="99">
        <f t="shared" si="17"/>
        <v>0</v>
      </c>
      <c r="Q89" s="76"/>
    </row>
    <row r="90" spans="1:17" ht="64.900000000000006" customHeight="1" x14ac:dyDescent="0.2">
      <c r="A90" s="22" t="s">
        <v>339</v>
      </c>
      <c r="B90" s="34" t="s">
        <v>79</v>
      </c>
      <c r="C90" s="34" t="s">
        <v>28</v>
      </c>
      <c r="D90" s="34" t="s">
        <v>81</v>
      </c>
      <c r="E90" s="34" t="s">
        <v>75</v>
      </c>
      <c r="F90" s="34" t="s">
        <v>83</v>
      </c>
      <c r="G90" s="34" t="s">
        <v>34</v>
      </c>
      <c r="H90" s="34" t="s">
        <v>165</v>
      </c>
      <c r="I90" s="34" t="s">
        <v>156</v>
      </c>
      <c r="J90" s="34" t="s">
        <v>0</v>
      </c>
      <c r="K90" s="34" t="s">
        <v>0</v>
      </c>
      <c r="L90" s="77" t="s">
        <v>0</v>
      </c>
      <c r="M90" s="25">
        <f t="shared" si="19"/>
        <v>40000000</v>
      </c>
      <c r="N90" s="25">
        <f t="shared" si="19"/>
        <v>0</v>
      </c>
      <c r="O90" s="25">
        <f t="shared" si="19"/>
        <v>0</v>
      </c>
      <c r="P90" s="99">
        <f t="shared" si="17"/>
        <v>0</v>
      </c>
      <c r="Q90" s="76"/>
    </row>
    <row r="91" spans="1:17" ht="15" customHeight="1" x14ac:dyDescent="0.2">
      <c r="A91" s="22" t="s">
        <v>216</v>
      </c>
      <c r="B91" s="23" t="s">
        <v>0</v>
      </c>
      <c r="C91" s="23" t="s">
        <v>0</v>
      </c>
      <c r="D91" s="23" t="s">
        <v>0</v>
      </c>
      <c r="E91" s="23" t="s">
        <v>0</v>
      </c>
      <c r="F91" s="23" t="s">
        <v>0</v>
      </c>
      <c r="G91" s="23" t="s">
        <v>0</v>
      </c>
      <c r="H91" s="23" t="s">
        <v>0</v>
      </c>
      <c r="I91" s="23" t="s">
        <v>0</v>
      </c>
      <c r="J91" s="23" t="s">
        <v>0</v>
      </c>
      <c r="K91" s="23" t="s">
        <v>0</v>
      </c>
      <c r="L91" s="24" t="s">
        <v>0</v>
      </c>
      <c r="M91" s="25">
        <f t="shared" si="19"/>
        <v>40000000</v>
      </c>
      <c r="N91" s="25">
        <f t="shared" si="19"/>
        <v>0</v>
      </c>
      <c r="O91" s="25">
        <f t="shared" si="19"/>
        <v>0</v>
      </c>
      <c r="P91" s="99">
        <f t="shared" si="17"/>
        <v>0</v>
      </c>
      <c r="Q91" s="76"/>
    </row>
    <row r="92" spans="1:17" ht="20.25" customHeight="1" x14ac:dyDescent="0.2">
      <c r="A92" s="1" t="s">
        <v>217</v>
      </c>
      <c r="B92" s="26" t="s">
        <v>79</v>
      </c>
      <c r="C92" s="26" t="s">
        <v>28</v>
      </c>
      <c r="D92" s="26" t="s">
        <v>81</v>
      </c>
      <c r="E92" s="26" t="s">
        <v>75</v>
      </c>
      <c r="F92" s="26" t="s">
        <v>83</v>
      </c>
      <c r="G92" s="26" t="s">
        <v>34</v>
      </c>
      <c r="H92" s="26" t="s">
        <v>165</v>
      </c>
      <c r="I92" s="26" t="s">
        <v>156</v>
      </c>
      <c r="J92" s="27" t="s">
        <v>88</v>
      </c>
      <c r="K92" s="27" t="s">
        <v>218</v>
      </c>
      <c r="L92" s="28">
        <v>2018</v>
      </c>
      <c r="M92" s="29">
        <v>40000000</v>
      </c>
      <c r="N92" s="29">
        <v>0</v>
      </c>
      <c r="O92" s="29">
        <v>0</v>
      </c>
      <c r="P92" s="107">
        <f t="shared" si="17"/>
        <v>0</v>
      </c>
      <c r="Q92" s="98"/>
    </row>
    <row r="93" spans="1:17" ht="81.75" customHeight="1" x14ac:dyDescent="0.2">
      <c r="A93" s="22" t="s">
        <v>89</v>
      </c>
      <c r="B93" s="34" t="s">
        <v>90</v>
      </c>
      <c r="C93" s="34" t="s">
        <v>0</v>
      </c>
      <c r="D93" s="34" t="s">
        <v>0</v>
      </c>
      <c r="E93" s="34" t="s">
        <v>0</v>
      </c>
      <c r="F93" s="34" t="s">
        <v>0</v>
      </c>
      <c r="G93" s="34" t="s">
        <v>0</v>
      </c>
      <c r="H93" s="35" t="s">
        <v>0</v>
      </c>
      <c r="I93" s="35" t="s">
        <v>0</v>
      </c>
      <c r="J93" s="35" t="s">
        <v>0</v>
      </c>
      <c r="K93" s="35" t="s">
        <v>0</v>
      </c>
      <c r="L93" s="75" t="s">
        <v>0</v>
      </c>
      <c r="M93" s="25">
        <f>M94</f>
        <v>286720712.39999998</v>
      </c>
      <c r="N93" s="25">
        <f>N94</f>
        <v>9157783.3300000001</v>
      </c>
      <c r="O93" s="25">
        <f>O94</f>
        <v>7164551.1400000006</v>
      </c>
      <c r="P93" s="99">
        <f t="shared" si="17"/>
        <v>2.4987909244606081E-2</v>
      </c>
      <c r="Q93" s="76"/>
    </row>
    <row r="94" spans="1:17" ht="45" customHeight="1" x14ac:dyDescent="0.2">
      <c r="A94" s="22" t="s">
        <v>97</v>
      </c>
      <c r="B94" s="34" t="s">
        <v>90</v>
      </c>
      <c r="C94" s="34" t="s">
        <v>21</v>
      </c>
      <c r="D94" s="34" t="s">
        <v>0</v>
      </c>
      <c r="E94" s="34" t="s">
        <v>0</v>
      </c>
      <c r="F94" s="34" t="s">
        <v>0</v>
      </c>
      <c r="G94" s="34" t="s">
        <v>0</v>
      </c>
      <c r="H94" s="35" t="s">
        <v>0</v>
      </c>
      <c r="I94" s="35" t="s">
        <v>0</v>
      </c>
      <c r="J94" s="35" t="s">
        <v>0</v>
      </c>
      <c r="K94" s="35" t="s">
        <v>0</v>
      </c>
      <c r="L94" s="75" t="s">
        <v>0</v>
      </c>
      <c r="M94" s="25">
        <f>M95+M119+M135+M143+M152</f>
        <v>286720712.39999998</v>
      </c>
      <c r="N94" s="25">
        <f>N95+N119+N135+N143+N152</f>
        <v>9157783.3300000001</v>
      </c>
      <c r="O94" s="25">
        <f>O95+O119+O135+O143+O152</f>
        <v>7164551.1400000006</v>
      </c>
      <c r="P94" s="99">
        <f t="shared" si="17"/>
        <v>2.4987909244606081E-2</v>
      </c>
      <c r="Q94" s="76"/>
    </row>
    <row r="95" spans="1:17" ht="30.75" customHeight="1" x14ac:dyDescent="0.2">
      <c r="A95" s="22" t="s">
        <v>219</v>
      </c>
      <c r="B95" s="34" t="s">
        <v>90</v>
      </c>
      <c r="C95" s="34" t="s">
        <v>21</v>
      </c>
      <c r="D95" s="34" t="s">
        <v>220</v>
      </c>
      <c r="E95" s="34" t="s">
        <v>0</v>
      </c>
      <c r="F95" s="34" t="s">
        <v>0</v>
      </c>
      <c r="G95" s="34" t="s">
        <v>0</v>
      </c>
      <c r="H95" s="35" t="s">
        <v>0</v>
      </c>
      <c r="I95" s="35" t="s">
        <v>0</v>
      </c>
      <c r="J95" s="35" t="s">
        <v>0</v>
      </c>
      <c r="K95" s="35" t="s">
        <v>0</v>
      </c>
      <c r="L95" s="75" t="s">
        <v>0</v>
      </c>
      <c r="M95" s="25">
        <f t="shared" ref="M95:O99" si="20">M96</f>
        <v>24691583.310000002</v>
      </c>
      <c r="N95" s="25">
        <f t="shared" si="20"/>
        <v>4248690.07</v>
      </c>
      <c r="O95" s="25">
        <f t="shared" si="20"/>
        <v>2319256.2400000002</v>
      </c>
      <c r="P95" s="99">
        <f t="shared" si="17"/>
        <v>9.3929020706448985E-2</v>
      </c>
      <c r="Q95" s="76"/>
    </row>
    <row r="96" spans="1:17" ht="34.35" customHeight="1" x14ac:dyDescent="0.2">
      <c r="A96" s="22" t="s">
        <v>337</v>
      </c>
      <c r="B96" s="34" t="s">
        <v>90</v>
      </c>
      <c r="C96" s="34" t="s">
        <v>21</v>
      </c>
      <c r="D96" s="34" t="s">
        <v>220</v>
      </c>
      <c r="E96" s="34" t="s">
        <v>75</v>
      </c>
      <c r="F96" s="34" t="s">
        <v>0</v>
      </c>
      <c r="G96" s="34" t="s">
        <v>0</v>
      </c>
      <c r="H96" s="35" t="s">
        <v>0</v>
      </c>
      <c r="I96" s="35" t="s">
        <v>0</v>
      </c>
      <c r="J96" s="35" t="s">
        <v>0</v>
      </c>
      <c r="K96" s="35" t="s">
        <v>0</v>
      </c>
      <c r="L96" s="75" t="s">
        <v>0</v>
      </c>
      <c r="M96" s="25">
        <f t="shared" si="20"/>
        <v>24691583.310000002</v>
      </c>
      <c r="N96" s="25">
        <f t="shared" si="20"/>
        <v>4248690.07</v>
      </c>
      <c r="O96" s="25">
        <f t="shared" si="20"/>
        <v>2319256.2400000002</v>
      </c>
      <c r="P96" s="99">
        <f t="shared" si="17"/>
        <v>9.3929020706448985E-2</v>
      </c>
      <c r="Q96" s="76"/>
    </row>
    <row r="97" spans="1:17" ht="15" customHeight="1" x14ac:dyDescent="0.2">
      <c r="A97" s="36" t="s">
        <v>31</v>
      </c>
      <c r="B97" s="34" t="s">
        <v>90</v>
      </c>
      <c r="C97" s="34" t="s">
        <v>21</v>
      </c>
      <c r="D97" s="34" t="s">
        <v>220</v>
      </c>
      <c r="E97" s="34" t="s">
        <v>75</v>
      </c>
      <c r="F97" s="34" t="s">
        <v>32</v>
      </c>
      <c r="G97" s="34" t="s">
        <v>0</v>
      </c>
      <c r="H97" s="34" t="s">
        <v>0</v>
      </c>
      <c r="I97" s="34" t="s">
        <v>0</v>
      </c>
      <c r="J97" s="34" t="s">
        <v>0</v>
      </c>
      <c r="K97" s="34" t="s">
        <v>0</v>
      </c>
      <c r="L97" s="77" t="s">
        <v>0</v>
      </c>
      <c r="M97" s="25">
        <f t="shared" si="20"/>
        <v>24691583.310000002</v>
      </c>
      <c r="N97" s="25">
        <f t="shared" si="20"/>
        <v>4248690.07</v>
      </c>
      <c r="O97" s="25">
        <f t="shared" si="20"/>
        <v>2319256.2400000002</v>
      </c>
      <c r="P97" s="99">
        <f t="shared" si="17"/>
        <v>9.3929020706448985E-2</v>
      </c>
      <c r="Q97" s="76"/>
    </row>
    <row r="98" spans="1:17" ht="15" customHeight="1" x14ac:dyDescent="0.2">
      <c r="A98" s="36" t="s">
        <v>33</v>
      </c>
      <c r="B98" s="34" t="s">
        <v>90</v>
      </c>
      <c r="C98" s="34" t="s">
        <v>21</v>
      </c>
      <c r="D98" s="34" t="s">
        <v>220</v>
      </c>
      <c r="E98" s="34" t="s">
        <v>75</v>
      </c>
      <c r="F98" s="34" t="s">
        <v>32</v>
      </c>
      <c r="G98" s="34" t="s">
        <v>34</v>
      </c>
      <c r="H98" s="34" t="s">
        <v>0</v>
      </c>
      <c r="I98" s="34" t="s">
        <v>0</v>
      </c>
      <c r="J98" s="34" t="s">
        <v>0</v>
      </c>
      <c r="K98" s="34" t="s">
        <v>0</v>
      </c>
      <c r="L98" s="77" t="s">
        <v>0</v>
      </c>
      <c r="M98" s="25">
        <f t="shared" si="20"/>
        <v>24691583.310000002</v>
      </c>
      <c r="N98" s="25">
        <f t="shared" si="20"/>
        <v>4248690.07</v>
      </c>
      <c r="O98" s="25">
        <f t="shared" si="20"/>
        <v>2319256.2400000002</v>
      </c>
      <c r="P98" s="99">
        <f t="shared" si="17"/>
        <v>9.3929020706448985E-2</v>
      </c>
      <c r="Q98" s="76"/>
    </row>
    <row r="99" spans="1:17" ht="34.35" customHeight="1" x14ac:dyDescent="0.2">
      <c r="A99" s="22" t="s">
        <v>102</v>
      </c>
      <c r="B99" s="34" t="s">
        <v>90</v>
      </c>
      <c r="C99" s="34" t="s">
        <v>21</v>
      </c>
      <c r="D99" s="34" t="s">
        <v>220</v>
      </c>
      <c r="E99" s="34" t="s">
        <v>75</v>
      </c>
      <c r="F99" s="34" t="s">
        <v>32</v>
      </c>
      <c r="G99" s="34" t="s">
        <v>34</v>
      </c>
      <c r="H99" s="34" t="s">
        <v>334</v>
      </c>
      <c r="I99" s="35" t="s">
        <v>0</v>
      </c>
      <c r="J99" s="35" t="s">
        <v>0</v>
      </c>
      <c r="K99" s="35" t="s">
        <v>0</v>
      </c>
      <c r="L99" s="75" t="s">
        <v>0</v>
      </c>
      <c r="M99" s="25">
        <f t="shared" si="20"/>
        <v>24691583.310000002</v>
      </c>
      <c r="N99" s="25">
        <f t="shared" si="20"/>
        <v>4248690.07</v>
      </c>
      <c r="O99" s="25">
        <f t="shared" si="20"/>
        <v>2319256.2400000002</v>
      </c>
      <c r="P99" s="99">
        <f t="shared" si="17"/>
        <v>9.3929020706448985E-2</v>
      </c>
      <c r="Q99" s="76"/>
    </row>
    <row r="100" spans="1:17" ht="64.900000000000006" customHeight="1" x14ac:dyDescent="0.2">
      <c r="A100" s="22" t="s">
        <v>339</v>
      </c>
      <c r="B100" s="34" t="s">
        <v>90</v>
      </c>
      <c r="C100" s="34" t="s">
        <v>21</v>
      </c>
      <c r="D100" s="34" t="s">
        <v>220</v>
      </c>
      <c r="E100" s="34" t="s">
        <v>75</v>
      </c>
      <c r="F100" s="34" t="s">
        <v>32</v>
      </c>
      <c r="G100" s="34" t="s">
        <v>34</v>
      </c>
      <c r="H100" s="34" t="s">
        <v>334</v>
      </c>
      <c r="I100" s="34" t="s">
        <v>156</v>
      </c>
      <c r="J100" s="34" t="s">
        <v>0</v>
      </c>
      <c r="K100" s="34"/>
      <c r="L100" s="34" t="s">
        <v>0</v>
      </c>
      <c r="M100" s="45">
        <f>M101+M103+M105+M107+M110+M112+M114+M117</f>
        <v>24691583.310000002</v>
      </c>
      <c r="N100" s="45">
        <f>N101+N103+N105+N107+N110+N112+N114+N117</f>
        <v>4248690.07</v>
      </c>
      <c r="O100" s="45">
        <f>O101+O103+O105+O107+O110+O112+O114+O117</f>
        <v>2319256.2400000002</v>
      </c>
      <c r="P100" s="100">
        <f t="shared" si="17"/>
        <v>9.3929020706448985E-2</v>
      </c>
      <c r="Q100" s="76"/>
    </row>
    <row r="101" spans="1:17" ht="15" customHeight="1" x14ac:dyDescent="0.2">
      <c r="A101" s="22" t="s">
        <v>179</v>
      </c>
      <c r="B101" s="23" t="s">
        <v>0</v>
      </c>
      <c r="C101" s="23" t="s">
        <v>0</v>
      </c>
      <c r="D101" s="23" t="s">
        <v>0</v>
      </c>
      <c r="E101" s="23" t="s">
        <v>0</v>
      </c>
      <c r="F101" s="23" t="s">
        <v>0</v>
      </c>
      <c r="G101" s="23" t="s">
        <v>0</v>
      </c>
      <c r="H101" s="23" t="s">
        <v>0</v>
      </c>
      <c r="I101" s="23" t="s">
        <v>0</v>
      </c>
      <c r="J101" s="23" t="s">
        <v>0</v>
      </c>
      <c r="K101" s="23" t="s">
        <v>0</v>
      </c>
      <c r="L101" s="23" t="s">
        <v>0</v>
      </c>
      <c r="M101" s="21">
        <f>M102</f>
        <v>7082791</v>
      </c>
      <c r="N101" s="21">
        <f>N102</f>
        <v>253811.4</v>
      </c>
      <c r="O101" s="21">
        <f>O102</f>
        <v>0</v>
      </c>
      <c r="P101" s="101">
        <f t="shared" si="17"/>
        <v>0</v>
      </c>
      <c r="Q101" s="76"/>
    </row>
    <row r="102" spans="1:17" ht="34.35" customHeight="1" x14ac:dyDescent="0.2">
      <c r="A102" s="1" t="s">
        <v>378</v>
      </c>
      <c r="B102" s="26" t="s">
        <v>90</v>
      </c>
      <c r="C102" s="26" t="s">
        <v>21</v>
      </c>
      <c r="D102" s="26" t="s">
        <v>220</v>
      </c>
      <c r="E102" s="26" t="s">
        <v>75</v>
      </c>
      <c r="F102" s="26" t="s">
        <v>32</v>
      </c>
      <c r="G102" s="26" t="s">
        <v>34</v>
      </c>
      <c r="H102" s="26" t="s">
        <v>334</v>
      </c>
      <c r="I102" s="26" t="s">
        <v>156</v>
      </c>
      <c r="J102" s="27" t="s">
        <v>104</v>
      </c>
      <c r="K102" s="27" t="s">
        <v>222</v>
      </c>
      <c r="L102" s="27">
        <v>2018</v>
      </c>
      <c r="M102" s="33">
        <f>7082791</f>
        <v>7082791</v>
      </c>
      <c r="N102" s="33">
        <v>253811.4</v>
      </c>
      <c r="O102" s="33">
        <v>0</v>
      </c>
      <c r="P102" s="102">
        <f t="shared" si="17"/>
        <v>0</v>
      </c>
      <c r="Q102" s="98"/>
    </row>
    <row r="103" spans="1:17" ht="18" customHeight="1" x14ac:dyDescent="0.2">
      <c r="A103" s="22" t="s">
        <v>223</v>
      </c>
      <c r="B103" s="23" t="s">
        <v>0</v>
      </c>
      <c r="C103" s="23" t="s">
        <v>0</v>
      </c>
      <c r="D103" s="23" t="s">
        <v>0</v>
      </c>
      <c r="E103" s="23" t="s">
        <v>0</v>
      </c>
      <c r="F103" s="23" t="s">
        <v>0</v>
      </c>
      <c r="G103" s="23" t="s">
        <v>0</v>
      </c>
      <c r="H103" s="23" t="s">
        <v>0</v>
      </c>
      <c r="I103" s="23" t="s">
        <v>0</v>
      </c>
      <c r="J103" s="23" t="s">
        <v>0</v>
      </c>
      <c r="K103" s="23" t="s">
        <v>0</v>
      </c>
      <c r="L103" s="23" t="s">
        <v>0</v>
      </c>
      <c r="M103" s="21">
        <f>M104</f>
        <v>2291951</v>
      </c>
      <c r="N103" s="21">
        <f>N104</f>
        <v>0</v>
      </c>
      <c r="O103" s="21">
        <f>O104</f>
        <v>0</v>
      </c>
      <c r="P103" s="101">
        <f t="shared" si="17"/>
        <v>0</v>
      </c>
      <c r="Q103" s="76"/>
    </row>
    <row r="104" spans="1:17" ht="45.75" customHeight="1" x14ac:dyDescent="0.2">
      <c r="A104" s="1" t="s">
        <v>403</v>
      </c>
      <c r="B104" s="26" t="s">
        <v>90</v>
      </c>
      <c r="C104" s="26" t="s">
        <v>21</v>
      </c>
      <c r="D104" s="26" t="s">
        <v>220</v>
      </c>
      <c r="E104" s="26" t="s">
        <v>75</v>
      </c>
      <c r="F104" s="26" t="s">
        <v>32</v>
      </c>
      <c r="G104" s="26" t="s">
        <v>34</v>
      </c>
      <c r="H104" s="26" t="s">
        <v>334</v>
      </c>
      <c r="I104" s="26" t="s">
        <v>156</v>
      </c>
      <c r="J104" s="27" t="s">
        <v>104</v>
      </c>
      <c r="K104" s="27" t="s">
        <v>224</v>
      </c>
      <c r="L104" s="27">
        <v>2018</v>
      </c>
      <c r="M104" s="33">
        <f>1658472+633479</f>
        <v>2291951</v>
      </c>
      <c r="N104" s="33">
        <v>0</v>
      </c>
      <c r="O104" s="33">
        <v>0</v>
      </c>
      <c r="P104" s="102">
        <f t="shared" si="17"/>
        <v>0</v>
      </c>
      <c r="Q104" s="98"/>
    </row>
    <row r="105" spans="1:17" ht="18" customHeight="1" x14ac:dyDescent="0.2">
      <c r="A105" s="22" t="s">
        <v>225</v>
      </c>
      <c r="B105" s="23" t="s">
        <v>0</v>
      </c>
      <c r="C105" s="23" t="s">
        <v>0</v>
      </c>
      <c r="D105" s="23" t="s">
        <v>0</v>
      </c>
      <c r="E105" s="23" t="s">
        <v>0</v>
      </c>
      <c r="F105" s="23" t="s">
        <v>0</v>
      </c>
      <c r="G105" s="23" t="s">
        <v>0</v>
      </c>
      <c r="H105" s="23" t="s">
        <v>0</v>
      </c>
      <c r="I105" s="23" t="s">
        <v>0</v>
      </c>
      <c r="J105" s="23" t="s">
        <v>0</v>
      </c>
      <c r="K105" s="23" t="s">
        <v>0</v>
      </c>
      <c r="L105" s="23" t="s">
        <v>0</v>
      </c>
      <c r="M105" s="21">
        <f>M106</f>
        <v>1210717.3899999999</v>
      </c>
      <c r="N105" s="21">
        <f>N106</f>
        <v>662528.15</v>
      </c>
      <c r="O105" s="21">
        <f>O106</f>
        <v>662528.15</v>
      </c>
      <c r="P105" s="101">
        <f t="shared" si="17"/>
        <v>0.54721948777823382</v>
      </c>
      <c r="Q105" s="76"/>
    </row>
    <row r="106" spans="1:17" ht="41.25" customHeight="1" x14ac:dyDescent="0.2">
      <c r="A106" s="1" t="s">
        <v>226</v>
      </c>
      <c r="B106" s="26" t="s">
        <v>90</v>
      </c>
      <c r="C106" s="26" t="s">
        <v>21</v>
      </c>
      <c r="D106" s="26" t="s">
        <v>220</v>
      </c>
      <c r="E106" s="26" t="s">
        <v>75</v>
      </c>
      <c r="F106" s="26" t="s">
        <v>32</v>
      </c>
      <c r="G106" s="26" t="s">
        <v>34</v>
      </c>
      <c r="H106" s="26" t="s">
        <v>334</v>
      </c>
      <c r="I106" s="26" t="s">
        <v>156</v>
      </c>
      <c r="J106" s="27" t="s">
        <v>104</v>
      </c>
      <c r="K106" s="27" t="s">
        <v>227</v>
      </c>
      <c r="L106" s="27">
        <v>2018</v>
      </c>
      <c r="M106" s="33">
        <f>1210718-0.61</f>
        <v>1210717.3899999999</v>
      </c>
      <c r="N106" s="33">
        <v>662528.15</v>
      </c>
      <c r="O106" s="33">
        <v>662528.15</v>
      </c>
      <c r="P106" s="102">
        <f t="shared" si="17"/>
        <v>0.54721948777823382</v>
      </c>
      <c r="Q106" s="98"/>
    </row>
    <row r="107" spans="1:17" ht="15" customHeight="1" x14ac:dyDescent="0.2">
      <c r="A107" s="22" t="s">
        <v>228</v>
      </c>
      <c r="B107" s="23" t="s">
        <v>0</v>
      </c>
      <c r="C107" s="23" t="s">
        <v>0</v>
      </c>
      <c r="D107" s="23" t="s">
        <v>0</v>
      </c>
      <c r="E107" s="23" t="s">
        <v>0</v>
      </c>
      <c r="F107" s="23" t="s">
        <v>0</v>
      </c>
      <c r="G107" s="23" t="s">
        <v>0</v>
      </c>
      <c r="H107" s="23" t="s">
        <v>0</v>
      </c>
      <c r="I107" s="23" t="s">
        <v>0</v>
      </c>
      <c r="J107" s="23" t="s">
        <v>0</v>
      </c>
      <c r="K107" s="23" t="s">
        <v>0</v>
      </c>
      <c r="L107" s="23" t="s">
        <v>0</v>
      </c>
      <c r="M107" s="21">
        <f>M108+M109</f>
        <v>2764271.74</v>
      </c>
      <c r="N107" s="21">
        <f>N108+N109</f>
        <v>145235.63</v>
      </c>
      <c r="O107" s="21">
        <f>O108+O109</f>
        <v>145235.63</v>
      </c>
      <c r="P107" s="101">
        <f t="shared" si="17"/>
        <v>5.2540286795392986E-2</v>
      </c>
      <c r="Q107" s="76"/>
    </row>
    <row r="108" spans="1:17" ht="34.35" customHeight="1" x14ac:dyDescent="0.2">
      <c r="A108" s="1" t="s">
        <v>229</v>
      </c>
      <c r="B108" s="26" t="s">
        <v>90</v>
      </c>
      <c r="C108" s="26" t="s">
        <v>21</v>
      </c>
      <c r="D108" s="26" t="s">
        <v>220</v>
      </c>
      <c r="E108" s="26" t="s">
        <v>75</v>
      </c>
      <c r="F108" s="26" t="s">
        <v>32</v>
      </c>
      <c r="G108" s="26" t="s">
        <v>34</v>
      </c>
      <c r="H108" s="26" t="s">
        <v>334</v>
      </c>
      <c r="I108" s="26" t="s">
        <v>156</v>
      </c>
      <c r="J108" s="27" t="s">
        <v>104</v>
      </c>
      <c r="K108" s="27" t="s">
        <v>230</v>
      </c>
      <c r="L108" s="27">
        <v>2018</v>
      </c>
      <c r="M108" s="33">
        <f>190722-0.26</f>
        <v>190721.74</v>
      </c>
      <c r="N108" s="33">
        <v>145235.63</v>
      </c>
      <c r="O108" s="33">
        <v>145235.63</v>
      </c>
      <c r="P108" s="102">
        <f t="shared" si="17"/>
        <v>0.7615053742693414</v>
      </c>
      <c r="Q108" s="98"/>
    </row>
    <row r="109" spans="1:17" ht="34.35" customHeight="1" x14ac:dyDescent="0.2">
      <c r="A109" s="1" t="s">
        <v>281</v>
      </c>
      <c r="B109" s="26">
        <v>17</v>
      </c>
      <c r="C109" s="26">
        <v>9</v>
      </c>
      <c r="D109" s="26">
        <v>91</v>
      </c>
      <c r="E109" s="26" t="s">
        <v>75</v>
      </c>
      <c r="F109" s="26" t="s">
        <v>32</v>
      </c>
      <c r="G109" s="26" t="s">
        <v>34</v>
      </c>
      <c r="H109" s="26" t="s">
        <v>334</v>
      </c>
      <c r="I109" s="26" t="s">
        <v>156</v>
      </c>
      <c r="J109" s="27" t="s">
        <v>104</v>
      </c>
      <c r="K109" s="27">
        <v>3.4609999999999999</v>
      </c>
      <c r="L109" s="27">
        <v>2018</v>
      </c>
      <c r="M109" s="33">
        <v>2573550</v>
      </c>
      <c r="N109" s="33">
        <v>0</v>
      </c>
      <c r="O109" s="33">
        <v>0</v>
      </c>
      <c r="P109" s="102">
        <f t="shared" si="17"/>
        <v>0</v>
      </c>
      <c r="Q109" s="98"/>
    </row>
    <row r="110" spans="1:17" ht="18.75" customHeight="1" x14ac:dyDescent="0.2">
      <c r="A110" s="22" t="s">
        <v>215</v>
      </c>
      <c r="B110" s="23" t="s">
        <v>0</v>
      </c>
      <c r="C110" s="23" t="s">
        <v>0</v>
      </c>
      <c r="D110" s="23" t="s">
        <v>0</v>
      </c>
      <c r="E110" s="23" t="s">
        <v>0</v>
      </c>
      <c r="F110" s="23" t="s">
        <v>0</v>
      </c>
      <c r="G110" s="23" t="s">
        <v>0</v>
      </c>
      <c r="H110" s="23" t="s">
        <v>0</v>
      </c>
      <c r="I110" s="23" t="s">
        <v>0</v>
      </c>
      <c r="J110" s="23" t="s">
        <v>0</v>
      </c>
      <c r="K110" s="23" t="s">
        <v>0</v>
      </c>
      <c r="L110" s="23" t="s">
        <v>0</v>
      </c>
      <c r="M110" s="21">
        <f>M111</f>
        <v>1111500</v>
      </c>
      <c r="N110" s="21">
        <f>N111</f>
        <v>857030.15</v>
      </c>
      <c r="O110" s="21">
        <f>O111</f>
        <v>857030.15</v>
      </c>
      <c r="P110" s="101">
        <f t="shared" si="17"/>
        <v>0.77105726495726501</v>
      </c>
      <c r="Q110" s="76"/>
    </row>
    <row r="111" spans="1:17" ht="36" customHeight="1" x14ac:dyDescent="0.2">
      <c r="A111" s="1" t="s">
        <v>397</v>
      </c>
      <c r="B111" s="26">
        <v>17</v>
      </c>
      <c r="C111" s="26">
        <v>9</v>
      </c>
      <c r="D111" s="26">
        <v>91</v>
      </c>
      <c r="E111" s="26" t="s">
        <v>75</v>
      </c>
      <c r="F111" s="26" t="s">
        <v>32</v>
      </c>
      <c r="G111" s="26" t="s">
        <v>34</v>
      </c>
      <c r="H111" s="26" t="s">
        <v>334</v>
      </c>
      <c r="I111" s="26" t="s">
        <v>156</v>
      </c>
      <c r="J111" s="27" t="s">
        <v>104</v>
      </c>
      <c r="K111" s="27">
        <v>1.419</v>
      </c>
      <c r="L111" s="27">
        <v>2018</v>
      </c>
      <c r="M111" s="33">
        <v>1111500</v>
      </c>
      <c r="N111" s="33">
        <v>857030.15</v>
      </c>
      <c r="O111" s="33">
        <v>857030.15</v>
      </c>
      <c r="P111" s="102">
        <f t="shared" si="17"/>
        <v>0.77105726495726501</v>
      </c>
      <c r="Q111" s="98"/>
    </row>
    <row r="112" spans="1:17" ht="15" customHeight="1" x14ac:dyDescent="0.2">
      <c r="A112" s="22" t="s">
        <v>233</v>
      </c>
      <c r="B112" s="23" t="s">
        <v>0</v>
      </c>
      <c r="C112" s="23" t="s">
        <v>0</v>
      </c>
      <c r="D112" s="23" t="s">
        <v>0</v>
      </c>
      <c r="E112" s="23" t="s">
        <v>0</v>
      </c>
      <c r="F112" s="23" t="s">
        <v>0</v>
      </c>
      <c r="G112" s="23" t="s">
        <v>0</v>
      </c>
      <c r="H112" s="23" t="s">
        <v>0</v>
      </c>
      <c r="I112" s="23" t="s">
        <v>0</v>
      </c>
      <c r="J112" s="23" t="s">
        <v>0</v>
      </c>
      <c r="K112" s="23" t="s">
        <v>0</v>
      </c>
      <c r="L112" s="23" t="s">
        <v>0</v>
      </c>
      <c r="M112" s="21">
        <f>M113</f>
        <v>5916582.6100000003</v>
      </c>
      <c r="N112" s="21">
        <f>N113</f>
        <v>0</v>
      </c>
      <c r="O112" s="21">
        <f>O113</f>
        <v>0</v>
      </c>
      <c r="P112" s="101">
        <f t="shared" si="17"/>
        <v>0</v>
      </c>
      <c r="Q112" s="76"/>
    </row>
    <row r="113" spans="1:17" ht="34.35" customHeight="1" x14ac:dyDescent="0.2">
      <c r="A113" s="1" t="s">
        <v>234</v>
      </c>
      <c r="B113" s="26" t="s">
        <v>90</v>
      </c>
      <c r="C113" s="26" t="s">
        <v>21</v>
      </c>
      <c r="D113" s="26" t="s">
        <v>220</v>
      </c>
      <c r="E113" s="26" t="s">
        <v>75</v>
      </c>
      <c r="F113" s="26" t="s">
        <v>32</v>
      </c>
      <c r="G113" s="26" t="s">
        <v>34</v>
      </c>
      <c r="H113" s="26" t="s">
        <v>334</v>
      </c>
      <c r="I113" s="26" t="s">
        <v>156</v>
      </c>
      <c r="J113" s="27" t="s">
        <v>104</v>
      </c>
      <c r="K113" s="27" t="s">
        <v>235</v>
      </c>
      <c r="L113" s="27">
        <v>2018</v>
      </c>
      <c r="M113" s="33">
        <f>5724358+192225-0.39</f>
        <v>5916582.6100000003</v>
      </c>
      <c r="N113" s="33">
        <v>0</v>
      </c>
      <c r="O113" s="33">
        <v>0</v>
      </c>
      <c r="P113" s="102">
        <f t="shared" si="17"/>
        <v>0</v>
      </c>
      <c r="Q113" s="98"/>
    </row>
    <row r="114" spans="1:17" ht="15" customHeight="1" x14ac:dyDescent="0.2">
      <c r="A114" s="22" t="s">
        <v>194</v>
      </c>
      <c r="B114" s="23" t="s">
        <v>0</v>
      </c>
      <c r="C114" s="23" t="s">
        <v>0</v>
      </c>
      <c r="D114" s="23" t="s">
        <v>0</v>
      </c>
      <c r="E114" s="23" t="s">
        <v>0</v>
      </c>
      <c r="F114" s="23" t="s">
        <v>0</v>
      </c>
      <c r="G114" s="23" t="s">
        <v>0</v>
      </c>
      <c r="H114" s="23" t="s">
        <v>0</v>
      </c>
      <c r="I114" s="23" t="s">
        <v>0</v>
      </c>
      <c r="J114" s="23" t="s">
        <v>0</v>
      </c>
      <c r="K114" s="23" t="s">
        <v>0</v>
      </c>
      <c r="L114" s="23" t="s">
        <v>0</v>
      </c>
      <c r="M114" s="21">
        <f>M115+M116</f>
        <v>3962383.7</v>
      </c>
      <c r="N114" s="21">
        <f>N115+N116</f>
        <v>2023519.56</v>
      </c>
      <c r="O114" s="21">
        <f>O115+O116</f>
        <v>347897.13</v>
      </c>
      <c r="P114" s="101">
        <f t="shared" si="17"/>
        <v>8.7799959907971556E-2</v>
      </c>
      <c r="Q114" s="76"/>
    </row>
    <row r="115" spans="1:17" ht="34.5" customHeight="1" x14ac:dyDescent="0.2">
      <c r="A115" s="1" t="s">
        <v>236</v>
      </c>
      <c r="B115" s="26" t="s">
        <v>90</v>
      </c>
      <c r="C115" s="26" t="s">
        <v>21</v>
      </c>
      <c r="D115" s="26" t="s">
        <v>220</v>
      </c>
      <c r="E115" s="26" t="s">
        <v>75</v>
      </c>
      <c r="F115" s="26" t="s">
        <v>32</v>
      </c>
      <c r="G115" s="26" t="s">
        <v>34</v>
      </c>
      <c r="H115" s="26" t="s">
        <v>334</v>
      </c>
      <c r="I115" s="26" t="s">
        <v>156</v>
      </c>
      <c r="J115" s="27" t="s">
        <v>104</v>
      </c>
      <c r="K115" s="27" t="s">
        <v>237</v>
      </c>
      <c r="L115" s="27">
        <v>2018</v>
      </c>
      <c r="M115" s="33">
        <f>420736-0.13</f>
        <v>420735.87</v>
      </c>
      <c r="N115" s="33">
        <v>0</v>
      </c>
      <c r="O115" s="33">
        <v>0</v>
      </c>
      <c r="P115" s="102">
        <f t="shared" si="17"/>
        <v>0</v>
      </c>
      <c r="Q115" s="98"/>
    </row>
    <row r="116" spans="1:17" ht="34.35" customHeight="1" x14ac:dyDescent="0.2">
      <c r="A116" s="1" t="s">
        <v>238</v>
      </c>
      <c r="B116" s="26" t="s">
        <v>90</v>
      </c>
      <c r="C116" s="26" t="s">
        <v>21</v>
      </c>
      <c r="D116" s="26" t="s">
        <v>220</v>
      </c>
      <c r="E116" s="26" t="s">
        <v>75</v>
      </c>
      <c r="F116" s="26" t="s">
        <v>32</v>
      </c>
      <c r="G116" s="26" t="s">
        <v>34</v>
      </c>
      <c r="H116" s="26" t="s">
        <v>334</v>
      </c>
      <c r="I116" s="26" t="s">
        <v>156</v>
      </c>
      <c r="J116" s="27" t="s">
        <v>104</v>
      </c>
      <c r="K116" s="27" t="s">
        <v>239</v>
      </c>
      <c r="L116" s="27">
        <v>2018</v>
      </c>
      <c r="M116" s="33">
        <f>3541648-0.17</f>
        <v>3541647.83</v>
      </c>
      <c r="N116" s="33">
        <v>2023519.56</v>
      </c>
      <c r="O116" s="33">
        <v>347897.13</v>
      </c>
      <c r="P116" s="102">
        <f t="shared" si="17"/>
        <v>9.8230300328872616E-2</v>
      </c>
      <c r="Q116" s="98"/>
    </row>
    <row r="117" spans="1:17" ht="15" customHeight="1" x14ac:dyDescent="0.2">
      <c r="A117" s="22" t="s">
        <v>201</v>
      </c>
      <c r="B117" s="23" t="s">
        <v>0</v>
      </c>
      <c r="C117" s="23" t="s">
        <v>0</v>
      </c>
      <c r="D117" s="23" t="s">
        <v>0</v>
      </c>
      <c r="E117" s="23" t="s">
        <v>0</v>
      </c>
      <c r="F117" s="23" t="s">
        <v>0</v>
      </c>
      <c r="G117" s="23" t="s">
        <v>0</v>
      </c>
      <c r="H117" s="23" t="s">
        <v>0</v>
      </c>
      <c r="I117" s="23" t="s">
        <v>0</v>
      </c>
      <c r="J117" s="23" t="s">
        <v>0</v>
      </c>
      <c r="K117" s="23" t="s">
        <v>0</v>
      </c>
      <c r="L117" s="23" t="s">
        <v>0</v>
      </c>
      <c r="M117" s="21">
        <f>M118</f>
        <v>351385.87</v>
      </c>
      <c r="N117" s="21">
        <f>N118</f>
        <v>306565.18</v>
      </c>
      <c r="O117" s="21">
        <f>O118</f>
        <v>306565.18</v>
      </c>
      <c r="P117" s="101">
        <f t="shared" si="17"/>
        <v>0.87244595236569988</v>
      </c>
      <c r="Q117" s="76"/>
    </row>
    <row r="118" spans="1:17" ht="45" customHeight="1" x14ac:dyDescent="0.2">
      <c r="A118" s="1" t="s">
        <v>405</v>
      </c>
      <c r="B118" s="26" t="s">
        <v>90</v>
      </c>
      <c r="C118" s="26" t="s">
        <v>21</v>
      </c>
      <c r="D118" s="26" t="s">
        <v>220</v>
      </c>
      <c r="E118" s="26" t="s">
        <v>75</v>
      </c>
      <c r="F118" s="26" t="s">
        <v>32</v>
      </c>
      <c r="G118" s="26" t="s">
        <v>34</v>
      </c>
      <c r="H118" s="26" t="s">
        <v>334</v>
      </c>
      <c r="I118" s="26" t="s">
        <v>156</v>
      </c>
      <c r="J118" s="27" t="s">
        <v>104</v>
      </c>
      <c r="K118" s="27" t="s">
        <v>241</v>
      </c>
      <c r="L118" s="27">
        <v>2018</v>
      </c>
      <c r="M118" s="33">
        <f>351386-0.13</f>
        <v>351385.87</v>
      </c>
      <c r="N118" s="33">
        <v>306565.18</v>
      </c>
      <c r="O118" s="33">
        <v>306565.18</v>
      </c>
      <c r="P118" s="102">
        <f t="shared" si="17"/>
        <v>0.87244595236569988</v>
      </c>
      <c r="Q118" s="98"/>
    </row>
    <row r="119" spans="1:17" ht="34.35" customHeight="1" x14ac:dyDescent="0.2">
      <c r="A119" s="22" t="s">
        <v>242</v>
      </c>
      <c r="B119" s="34" t="s">
        <v>90</v>
      </c>
      <c r="C119" s="34" t="s">
        <v>21</v>
      </c>
      <c r="D119" s="34" t="s">
        <v>243</v>
      </c>
      <c r="E119" s="34" t="s">
        <v>0</v>
      </c>
      <c r="F119" s="34" t="s">
        <v>0</v>
      </c>
      <c r="G119" s="34" t="s">
        <v>0</v>
      </c>
      <c r="H119" s="35" t="s">
        <v>0</v>
      </c>
      <c r="I119" s="35" t="s">
        <v>0</v>
      </c>
      <c r="J119" s="35" t="s">
        <v>0</v>
      </c>
      <c r="K119" s="35" t="s">
        <v>0</v>
      </c>
      <c r="L119" s="35" t="s">
        <v>0</v>
      </c>
      <c r="M119" s="21">
        <f>M120</f>
        <v>31299358</v>
      </c>
      <c r="N119" s="21">
        <f t="shared" ref="N119:O120" si="21">N120</f>
        <v>4909093.26</v>
      </c>
      <c r="O119" s="21">
        <f t="shared" si="21"/>
        <v>4845294.9000000004</v>
      </c>
      <c r="P119" s="101">
        <f t="shared" si="17"/>
        <v>0.15480492922570491</v>
      </c>
      <c r="Q119" s="76"/>
    </row>
    <row r="120" spans="1:17" ht="30.75" customHeight="1" x14ac:dyDescent="0.2">
      <c r="A120" s="22" t="s">
        <v>337</v>
      </c>
      <c r="B120" s="34" t="s">
        <v>90</v>
      </c>
      <c r="C120" s="34" t="s">
        <v>21</v>
      </c>
      <c r="D120" s="34" t="s">
        <v>243</v>
      </c>
      <c r="E120" s="34" t="s">
        <v>75</v>
      </c>
      <c r="F120" s="34" t="s">
        <v>0</v>
      </c>
      <c r="G120" s="34" t="s">
        <v>0</v>
      </c>
      <c r="H120" s="35" t="s">
        <v>0</v>
      </c>
      <c r="I120" s="35" t="s">
        <v>0</v>
      </c>
      <c r="J120" s="35" t="s">
        <v>0</v>
      </c>
      <c r="K120" s="35" t="s">
        <v>0</v>
      </c>
      <c r="L120" s="35" t="s">
        <v>0</v>
      </c>
      <c r="M120" s="21">
        <f>M121</f>
        <v>31299358</v>
      </c>
      <c r="N120" s="21">
        <f t="shared" si="21"/>
        <v>4909093.26</v>
      </c>
      <c r="O120" s="21">
        <f t="shared" si="21"/>
        <v>4845294.9000000004</v>
      </c>
      <c r="P120" s="101">
        <f t="shared" si="17"/>
        <v>0.15480492922570491</v>
      </c>
      <c r="Q120" s="76"/>
    </row>
    <row r="121" spans="1:17" ht="15" customHeight="1" x14ac:dyDescent="0.2">
      <c r="A121" s="36" t="s">
        <v>31</v>
      </c>
      <c r="B121" s="34" t="s">
        <v>90</v>
      </c>
      <c r="C121" s="34" t="s">
        <v>21</v>
      </c>
      <c r="D121" s="34" t="s">
        <v>243</v>
      </c>
      <c r="E121" s="34" t="s">
        <v>75</v>
      </c>
      <c r="F121" s="34" t="s">
        <v>32</v>
      </c>
      <c r="G121" s="34" t="s">
        <v>0</v>
      </c>
      <c r="H121" s="34" t="s">
        <v>0</v>
      </c>
      <c r="I121" s="34" t="s">
        <v>0</v>
      </c>
      <c r="J121" s="34" t="s">
        <v>0</v>
      </c>
      <c r="K121" s="34" t="s">
        <v>0</v>
      </c>
      <c r="L121" s="34" t="s">
        <v>0</v>
      </c>
      <c r="M121" s="21">
        <f>M124</f>
        <v>31299358</v>
      </c>
      <c r="N121" s="21">
        <f t="shared" ref="N121:O121" si="22">N124</f>
        <v>4909093.26</v>
      </c>
      <c r="O121" s="21">
        <f t="shared" si="22"/>
        <v>4845294.9000000004</v>
      </c>
      <c r="P121" s="101">
        <f t="shared" si="17"/>
        <v>0.15480492922570491</v>
      </c>
      <c r="Q121" s="76"/>
    </row>
    <row r="122" spans="1:17" ht="15" customHeight="1" x14ac:dyDescent="0.2">
      <c r="A122" s="36" t="s">
        <v>33</v>
      </c>
      <c r="B122" s="34" t="s">
        <v>90</v>
      </c>
      <c r="C122" s="34" t="s">
        <v>21</v>
      </c>
      <c r="D122" s="34" t="s">
        <v>243</v>
      </c>
      <c r="E122" s="34" t="s">
        <v>75</v>
      </c>
      <c r="F122" s="34" t="s">
        <v>32</v>
      </c>
      <c r="G122" s="34" t="s">
        <v>34</v>
      </c>
      <c r="H122" s="34" t="s">
        <v>0</v>
      </c>
      <c r="I122" s="34" t="s">
        <v>0</v>
      </c>
      <c r="J122" s="34" t="s">
        <v>0</v>
      </c>
      <c r="K122" s="34" t="s">
        <v>0</v>
      </c>
      <c r="L122" s="34" t="s">
        <v>0</v>
      </c>
      <c r="M122" s="21">
        <f>M124</f>
        <v>31299358</v>
      </c>
      <c r="N122" s="21">
        <f t="shared" ref="N122:O122" si="23">N124</f>
        <v>4909093.26</v>
      </c>
      <c r="O122" s="21">
        <f t="shared" si="23"/>
        <v>4845294.9000000004</v>
      </c>
      <c r="P122" s="101">
        <f t="shared" si="17"/>
        <v>0.15480492922570491</v>
      </c>
      <c r="Q122" s="76"/>
    </row>
    <row r="123" spans="1:17" ht="34.35" customHeight="1" x14ac:dyDescent="0.2">
      <c r="A123" s="22" t="s">
        <v>102</v>
      </c>
      <c r="B123" s="34" t="s">
        <v>90</v>
      </c>
      <c r="C123" s="34" t="s">
        <v>21</v>
      </c>
      <c r="D123" s="34" t="s">
        <v>243</v>
      </c>
      <c r="E123" s="34" t="s">
        <v>75</v>
      </c>
      <c r="F123" s="34" t="s">
        <v>32</v>
      </c>
      <c r="G123" s="34" t="s">
        <v>34</v>
      </c>
      <c r="H123" s="34" t="s">
        <v>334</v>
      </c>
      <c r="I123" s="35" t="s">
        <v>0</v>
      </c>
      <c r="J123" s="35" t="s">
        <v>0</v>
      </c>
      <c r="K123" s="35" t="s">
        <v>0</v>
      </c>
      <c r="L123" s="35" t="s">
        <v>0</v>
      </c>
      <c r="M123" s="21">
        <f>M124</f>
        <v>31299358</v>
      </c>
      <c r="N123" s="21">
        <f t="shared" ref="N123:O123" si="24">N124</f>
        <v>4909093.26</v>
      </c>
      <c r="O123" s="21">
        <f t="shared" si="24"/>
        <v>4845294.9000000004</v>
      </c>
      <c r="P123" s="101">
        <f t="shared" si="17"/>
        <v>0.15480492922570491</v>
      </c>
      <c r="Q123" s="76"/>
    </row>
    <row r="124" spans="1:17" ht="64.900000000000006" customHeight="1" x14ac:dyDescent="0.2">
      <c r="A124" s="22" t="s">
        <v>339</v>
      </c>
      <c r="B124" s="34" t="s">
        <v>90</v>
      </c>
      <c r="C124" s="34" t="s">
        <v>21</v>
      </c>
      <c r="D124" s="34" t="s">
        <v>243</v>
      </c>
      <c r="E124" s="34" t="s">
        <v>75</v>
      </c>
      <c r="F124" s="34" t="s">
        <v>32</v>
      </c>
      <c r="G124" s="34" t="s">
        <v>34</v>
      </c>
      <c r="H124" s="34" t="s">
        <v>334</v>
      </c>
      <c r="I124" s="34" t="s">
        <v>156</v>
      </c>
      <c r="J124" s="34" t="s">
        <v>0</v>
      </c>
      <c r="K124" s="34"/>
      <c r="L124" s="34" t="s">
        <v>0</v>
      </c>
      <c r="M124" s="21">
        <f>M125+M127+M129+M131+M133</f>
        <v>31299358</v>
      </c>
      <c r="N124" s="21">
        <f t="shared" ref="N124:O124" si="25">N125+N127+N129+N131+N133</f>
        <v>4909093.26</v>
      </c>
      <c r="O124" s="21">
        <f t="shared" si="25"/>
        <v>4845294.9000000004</v>
      </c>
      <c r="P124" s="101">
        <f t="shared" si="17"/>
        <v>0.15480492922570491</v>
      </c>
      <c r="Q124" s="76"/>
    </row>
    <row r="125" spans="1:17" ht="15" customHeight="1" x14ac:dyDescent="0.2">
      <c r="A125" s="22" t="s">
        <v>221</v>
      </c>
      <c r="B125" s="23" t="s">
        <v>0</v>
      </c>
      <c r="C125" s="23" t="s">
        <v>0</v>
      </c>
      <c r="D125" s="23" t="s">
        <v>0</v>
      </c>
      <c r="E125" s="23" t="s">
        <v>0</v>
      </c>
      <c r="F125" s="23" t="s">
        <v>0</v>
      </c>
      <c r="G125" s="23" t="s">
        <v>0</v>
      </c>
      <c r="H125" s="23" t="s">
        <v>0</v>
      </c>
      <c r="I125" s="23" t="s">
        <v>0</v>
      </c>
      <c r="J125" s="23" t="s">
        <v>0</v>
      </c>
      <c r="K125" s="23" t="s">
        <v>0</v>
      </c>
      <c r="L125" s="23" t="s">
        <v>0</v>
      </c>
      <c r="M125" s="21">
        <f>M126</f>
        <v>8154736</v>
      </c>
      <c r="N125" s="21">
        <f>N126</f>
        <v>0</v>
      </c>
      <c r="O125" s="21">
        <f>O126</f>
        <v>0</v>
      </c>
      <c r="P125" s="101">
        <f t="shared" si="17"/>
        <v>0</v>
      </c>
      <c r="Q125" s="76"/>
    </row>
    <row r="126" spans="1:17" ht="52.35" customHeight="1" x14ac:dyDescent="0.2">
      <c r="A126" s="1" t="s">
        <v>406</v>
      </c>
      <c r="B126" s="26" t="s">
        <v>90</v>
      </c>
      <c r="C126" s="26" t="s">
        <v>21</v>
      </c>
      <c r="D126" s="26" t="s">
        <v>243</v>
      </c>
      <c r="E126" s="26" t="s">
        <v>75</v>
      </c>
      <c r="F126" s="26" t="s">
        <v>32</v>
      </c>
      <c r="G126" s="26" t="s">
        <v>34</v>
      </c>
      <c r="H126" s="26" t="s">
        <v>334</v>
      </c>
      <c r="I126" s="26" t="s">
        <v>156</v>
      </c>
      <c r="J126" s="27" t="s">
        <v>104</v>
      </c>
      <c r="K126" s="93" t="s">
        <v>448</v>
      </c>
      <c r="L126" s="27">
        <v>2018</v>
      </c>
      <c r="M126" s="33">
        <v>8154736</v>
      </c>
      <c r="N126" s="33">
        <v>0</v>
      </c>
      <c r="O126" s="33">
        <v>0</v>
      </c>
      <c r="P126" s="102">
        <f t="shared" si="17"/>
        <v>0</v>
      </c>
      <c r="Q126" s="98"/>
    </row>
    <row r="127" spans="1:17" ht="15" customHeight="1" x14ac:dyDescent="0.2">
      <c r="A127" s="22" t="s">
        <v>173</v>
      </c>
      <c r="B127" s="23" t="s">
        <v>0</v>
      </c>
      <c r="C127" s="23" t="s">
        <v>0</v>
      </c>
      <c r="D127" s="23" t="s">
        <v>0</v>
      </c>
      <c r="E127" s="23" t="s">
        <v>0</v>
      </c>
      <c r="F127" s="23" t="s">
        <v>0</v>
      </c>
      <c r="G127" s="23" t="s">
        <v>0</v>
      </c>
      <c r="H127" s="23" t="s">
        <v>0</v>
      </c>
      <c r="I127" s="23" t="s">
        <v>0</v>
      </c>
      <c r="J127" s="23" t="s">
        <v>0</v>
      </c>
      <c r="K127" s="23" t="s">
        <v>0</v>
      </c>
      <c r="L127" s="23" t="s">
        <v>0</v>
      </c>
      <c r="M127" s="21">
        <f>M128</f>
        <v>6462249</v>
      </c>
      <c r="N127" s="21">
        <f>N128</f>
        <v>1426655.05</v>
      </c>
      <c r="O127" s="21">
        <f>O128</f>
        <v>1424999.99</v>
      </c>
      <c r="P127" s="101">
        <f t="shared" si="17"/>
        <v>0.22051146435242591</v>
      </c>
      <c r="Q127" s="76"/>
    </row>
    <row r="128" spans="1:17" ht="52.35" customHeight="1" x14ac:dyDescent="0.2">
      <c r="A128" s="1" t="s">
        <v>244</v>
      </c>
      <c r="B128" s="26" t="s">
        <v>90</v>
      </c>
      <c r="C128" s="26" t="s">
        <v>21</v>
      </c>
      <c r="D128" s="26" t="s">
        <v>243</v>
      </c>
      <c r="E128" s="26" t="s">
        <v>75</v>
      </c>
      <c r="F128" s="26" t="s">
        <v>32</v>
      </c>
      <c r="G128" s="26" t="s">
        <v>34</v>
      </c>
      <c r="H128" s="26" t="s">
        <v>334</v>
      </c>
      <c r="I128" s="26" t="s">
        <v>156</v>
      </c>
      <c r="J128" s="27" t="s">
        <v>104</v>
      </c>
      <c r="K128" s="27">
        <v>2.2930000000000001</v>
      </c>
      <c r="L128" s="27">
        <v>2018</v>
      </c>
      <c r="M128" s="33">
        <v>6462249</v>
      </c>
      <c r="N128" s="33">
        <v>1426655.05</v>
      </c>
      <c r="O128" s="33">
        <v>1424999.99</v>
      </c>
      <c r="P128" s="102">
        <f t="shared" si="17"/>
        <v>0.22051146435242591</v>
      </c>
      <c r="Q128" s="98"/>
    </row>
    <row r="129" spans="1:17" ht="18" customHeight="1" x14ac:dyDescent="0.2">
      <c r="A129" s="22" t="s">
        <v>245</v>
      </c>
      <c r="B129" s="23" t="s">
        <v>0</v>
      </c>
      <c r="C129" s="23" t="s">
        <v>0</v>
      </c>
      <c r="D129" s="23" t="s">
        <v>0</v>
      </c>
      <c r="E129" s="23" t="s">
        <v>0</v>
      </c>
      <c r="F129" s="23" t="s">
        <v>0</v>
      </c>
      <c r="G129" s="23" t="s">
        <v>0</v>
      </c>
      <c r="H129" s="23" t="s">
        <v>0</v>
      </c>
      <c r="I129" s="23" t="s">
        <v>0</v>
      </c>
      <c r="J129" s="23" t="s">
        <v>0</v>
      </c>
      <c r="K129" s="23" t="s">
        <v>0</v>
      </c>
      <c r="L129" s="23" t="s">
        <v>0</v>
      </c>
      <c r="M129" s="21">
        <f>M130</f>
        <v>1332116</v>
      </c>
      <c r="N129" s="21">
        <f>N130</f>
        <v>0</v>
      </c>
      <c r="O129" s="21">
        <f>O130</f>
        <v>0</v>
      </c>
      <c r="P129" s="101">
        <f t="shared" si="17"/>
        <v>0</v>
      </c>
      <c r="Q129" s="76"/>
    </row>
    <row r="130" spans="1:17" ht="63" customHeight="1" x14ac:dyDescent="0.2">
      <c r="A130" s="1" t="s">
        <v>404</v>
      </c>
      <c r="B130" s="26" t="s">
        <v>90</v>
      </c>
      <c r="C130" s="26" t="s">
        <v>21</v>
      </c>
      <c r="D130" s="26" t="s">
        <v>243</v>
      </c>
      <c r="E130" s="26" t="s">
        <v>75</v>
      </c>
      <c r="F130" s="26" t="s">
        <v>32</v>
      </c>
      <c r="G130" s="26" t="s">
        <v>34</v>
      </c>
      <c r="H130" s="26" t="s">
        <v>334</v>
      </c>
      <c r="I130" s="26" t="s">
        <v>156</v>
      </c>
      <c r="J130" s="27" t="s">
        <v>104</v>
      </c>
      <c r="K130" s="27" t="s">
        <v>246</v>
      </c>
      <c r="L130" s="27">
        <v>2018</v>
      </c>
      <c r="M130" s="33">
        <v>1332116</v>
      </c>
      <c r="N130" s="33">
        <v>0</v>
      </c>
      <c r="O130" s="33">
        <v>0</v>
      </c>
      <c r="P130" s="102">
        <f t="shared" si="17"/>
        <v>0</v>
      </c>
      <c r="Q130" s="98"/>
    </row>
    <row r="131" spans="1:17" ht="21.75" customHeight="1" x14ac:dyDescent="0.2">
      <c r="A131" s="22" t="s">
        <v>225</v>
      </c>
      <c r="B131" s="23" t="s">
        <v>0</v>
      </c>
      <c r="C131" s="23" t="s">
        <v>0</v>
      </c>
      <c r="D131" s="23" t="s">
        <v>0</v>
      </c>
      <c r="E131" s="23" t="s">
        <v>0</v>
      </c>
      <c r="F131" s="23" t="s">
        <v>0</v>
      </c>
      <c r="G131" s="23" t="s">
        <v>0</v>
      </c>
      <c r="H131" s="23" t="s">
        <v>0</v>
      </c>
      <c r="I131" s="23" t="s">
        <v>0</v>
      </c>
      <c r="J131" s="23" t="s">
        <v>0</v>
      </c>
      <c r="K131" s="23" t="s">
        <v>0</v>
      </c>
      <c r="L131" s="23" t="s">
        <v>0</v>
      </c>
      <c r="M131" s="21">
        <f>M132</f>
        <v>6812408</v>
      </c>
      <c r="N131" s="21">
        <f>N132</f>
        <v>0</v>
      </c>
      <c r="O131" s="21">
        <f>O132</f>
        <v>0</v>
      </c>
      <c r="P131" s="101">
        <f t="shared" si="17"/>
        <v>0</v>
      </c>
      <c r="Q131" s="76"/>
    </row>
    <row r="132" spans="1:17" ht="52.35" customHeight="1" x14ac:dyDescent="0.2">
      <c r="A132" s="1" t="s">
        <v>247</v>
      </c>
      <c r="B132" s="26" t="s">
        <v>90</v>
      </c>
      <c r="C132" s="26" t="s">
        <v>21</v>
      </c>
      <c r="D132" s="26" t="s">
        <v>243</v>
      </c>
      <c r="E132" s="26" t="s">
        <v>75</v>
      </c>
      <c r="F132" s="26" t="s">
        <v>32</v>
      </c>
      <c r="G132" s="26" t="s">
        <v>34</v>
      </c>
      <c r="H132" s="26" t="s">
        <v>334</v>
      </c>
      <c r="I132" s="26" t="s">
        <v>156</v>
      </c>
      <c r="J132" s="27" t="s">
        <v>104</v>
      </c>
      <c r="K132" s="27" t="s">
        <v>248</v>
      </c>
      <c r="L132" s="27">
        <v>2018</v>
      </c>
      <c r="M132" s="33">
        <v>6812408</v>
      </c>
      <c r="N132" s="33">
        <v>0</v>
      </c>
      <c r="O132" s="33">
        <v>0</v>
      </c>
      <c r="P132" s="102">
        <f t="shared" si="17"/>
        <v>0</v>
      </c>
      <c r="Q132" s="98"/>
    </row>
    <row r="133" spans="1:17" ht="18" customHeight="1" x14ac:dyDescent="0.2">
      <c r="A133" s="22" t="s">
        <v>233</v>
      </c>
      <c r="B133" s="23" t="s">
        <v>0</v>
      </c>
      <c r="C133" s="23" t="s">
        <v>0</v>
      </c>
      <c r="D133" s="23" t="s">
        <v>0</v>
      </c>
      <c r="E133" s="23" t="s">
        <v>0</v>
      </c>
      <c r="F133" s="23" t="s">
        <v>0</v>
      </c>
      <c r="G133" s="23" t="s">
        <v>0</v>
      </c>
      <c r="H133" s="23" t="s">
        <v>0</v>
      </c>
      <c r="I133" s="23" t="s">
        <v>0</v>
      </c>
      <c r="J133" s="23" t="s">
        <v>0</v>
      </c>
      <c r="K133" s="23" t="s">
        <v>0</v>
      </c>
      <c r="L133" s="23" t="s">
        <v>0</v>
      </c>
      <c r="M133" s="21">
        <f>M134</f>
        <v>8537849</v>
      </c>
      <c r="N133" s="21">
        <f>N134</f>
        <v>3482438.21</v>
      </c>
      <c r="O133" s="21">
        <f>O134</f>
        <v>3420294.91</v>
      </c>
      <c r="P133" s="101">
        <f t="shared" si="17"/>
        <v>0.40060381836221282</v>
      </c>
      <c r="Q133" s="76"/>
    </row>
    <row r="134" spans="1:17" ht="52.35" customHeight="1" x14ac:dyDescent="0.2">
      <c r="A134" s="1" t="s">
        <v>249</v>
      </c>
      <c r="B134" s="26" t="s">
        <v>90</v>
      </c>
      <c r="C134" s="26" t="s">
        <v>21</v>
      </c>
      <c r="D134" s="26" t="s">
        <v>243</v>
      </c>
      <c r="E134" s="26" t="s">
        <v>75</v>
      </c>
      <c r="F134" s="26" t="s">
        <v>32</v>
      </c>
      <c r="G134" s="26" t="s">
        <v>34</v>
      </c>
      <c r="H134" s="26" t="s">
        <v>334</v>
      </c>
      <c r="I134" s="26" t="s">
        <v>156</v>
      </c>
      <c r="J134" s="27" t="s">
        <v>104</v>
      </c>
      <c r="K134" s="27">
        <v>10.367000000000001</v>
      </c>
      <c r="L134" s="27">
        <v>2018</v>
      </c>
      <c r="M134" s="33">
        <v>8537849</v>
      </c>
      <c r="N134" s="33">
        <v>3482438.21</v>
      </c>
      <c r="O134" s="33">
        <v>3420294.91</v>
      </c>
      <c r="P134" s="102">
        <f t="shared" si="17"/>
        <v>0.40060381836221282</v>
      </c>
      <c r="Q134" s="98"/>
    </row>
    <row r="135" spans="1:17" ht="31.5" customHeight="1" x14ac:dyDescent="0.2">
      <c r="A135" s="22" t="s">
        <v>250</v>
      </c>
      <c r="B135" s="34" t="s">
        <v>90</v>
      </c>
      <c r="C135" s="34" t="s">
        <v>21</v>
      </c>
      <c r="D135" s="34" t="s">
        <v>251</v>
      </c>
      <c r="E135" s="34" t="s">
        <v>0</v>
      </c>
      <c r="F135" s="34" t="s">
        <v>0</v>
      </c>
      <c r="G135" s="34" t="s">
        <v>0</v>
      </c>
      <c r="H135" s="35" t="s">
        <v>0</v>
      </c>
      <c r="I135" s="35" t="s">
        <v>0</v>
      </c>
      <c r="J135" s="35" t="s">
        <v>0</v>
      </c>
      <c r="K135" s="35" t="s">
        <v>0</v>
      </c>
      <c r="L135" s="35" t="s">
        <v>0</v>
      </c>
      <c r="M135" s="21">
        <f>M136</f>
        <v>50500990.049999997</v>
      </c>
      <c r="N135" s="21">
        <f t="shared" ref="N135:O135" si="26">N136</f>
        <v>0</v>
      </c>
      <c r="O135" s="21">
        <f t="shared" si="26"/>
        <v>0</v>
      </c>
      <c r="P135" s="101">
        <f t="shared" ref="P135:P198" si="27">O135/M135</f>
        <v>0</v>
      </c>
      <c r="Q135" s="76"/>
    </row>
    <row r="136" spans="1:17" ht="30" customHeight="1" x14ac:dyDescent="0.2">
      <c r="A136" s="22" t="s">
        <v>337</v>
      </c>
      <c r="B136" s="34" t="s">
        <v>90</v>
      </c>
      <c r="C136" s="34" t="s">
        <v>21</v>
      </c>
      <c r="D136" s="34" t="s">
        <v>251</v>
      </c>
      <c r="E136" s="34" t="s">
        <v>75</v>
      </c>
      <c r="F136" s="34" t="s">
        <v>0</v>
      </c>
      <c r="G136" s="34" t="s">
        <v>0</v>
      </c>
      <c r="H136" s="35" t="s">
        <v>0</v>
      </c>
      <c r="I136" s="35" t="s">
        <v>0</v>
      </c>
      <c r="J136" s="35" t="s">
        <v>0</v>
      </c>
      <c r="K136" s="35" t="s">
        <v>0</v>
      </c>
      <c r="L136" s="35" t="s">
        <v>0</v>
      </c>
      <c r="M136" s="21">
        <f>M137</f>
        <v>50500990.049999997</v>
      </c>
      <c r="N136" s="21">
        <f t="shared" ref="N136:O136" si="28">N137</f>
        <v>0</v>
      </c>
      <c r="O136" s="21">
        <f t="shared" si="28"/>
        <v>0</v>
      </c>
      <c r="P136" s="101">
        <f t="shared" si="27"/>
        <v>0</v>
      </c>
      <c r="Q136" s="76"/>
    </row>
    <row r="137" spans="1:17" ht="15" customHeight="1" x14ac:dyDescent="0.2">
      <c r="A137" s="36" t="s">
        <v>67</v>
      </c>
      <c r="B137" s="34" t="s">
        <v>90</v>
      </c>
      <c r="C137" s="34" t="s">
        <v>21</v>
      </c>
      <c r="D137" s="34" t="s">
        <v>251</v>
      </c>
      <c r="E137" s="34" t="s">
        <v>75</v>
      </c>
      <c r="F137" s="34" t="s">
        <v>68</v>
      </c>
      <c r="G137" s="34" t="s">
        <v>0</v>
      </c>
      <c r="H137" s="34" t="s">
        <v>0</v>
      </c>
      <c r="I137" s="34" t="s">
        <v>0</v>
      </c>
      <c r="J137" s="34" t="s">
        <v>0</v>
      </c>
      <c r="K137" s="34" t="s">
        <v>0</v>
      </c>
      <c r="L137" s="34" t="s">
        <v>0</v>
      </c>
      <c r="M137" s="21">
        <f>M139</f>
        <v>50500990.049999997</v>
      </c>
      <c r="N137" s="21">
        <f t="shared" ref="N137:O137" si="29">N139</f>
        <v>0</v>
      </c>
      <c r="O137" s="21">
        <f t="shared" si="29"/>
        <v>0</v>
      </c>
      <c r="P137" s="101">
        <f t="shared" si="27"/>
        <v>0</v>
      </c>
      <c r="Q137" s="76"/>
    </row>
    <row r="138" spans="1:17" ht="15" customHeight="1" x14ac:dyDescent="0.2">
      <c r="A138" s="36" t="s">
        <v>69</v>
      </c>
      <c r="B138" s="34" t="s">
        <v>90</v>
      </c>
      <c r="C138" s="34" t="s">
        <v>21</v>
      </c>
      <c r="D138" s="34" t="s">
        <v>251</v>
      </c>
      <c r="E138" s="34" t="s">
        <v>75</v>
      </c>
      <c r="F138" s="34" t="s">
        <v>68</v>
      </c>
      <c r="G138" s="34" t="s">
        <v>70</v>
      </c>
      <c r="H138" s="34" t="s">
        <v>0</v>
      </c>
      <c r="I138" s="34" t="s">
        <v>0</v>
      </c>
      <c r="J138" s="34" t="s">
        <v>0</v>
      </c>
      <c r="K138" s="34" t="s">
        <v>0</v>
      </c>
      <c r="L138" s="34" t="s">
        <v>0</v>
      </c>
      <c r="M138" s="21">
        <f>M140</f>
        <v>50500990.049999997</v>
      </c>
      <c r="N138" s="21">
        <f t="shared" ref="N138:O138" si="30">N140</f>
        <v>0</v>
      </c>
      <c r="O138" s="21">
        <f t="shared" si="30"/>
        <v>0</v>
      </c>
      <c r="P138" s="101">
        <f t="shared" si="27"/>
        <v>0</v>
      </c>
      <c r="Q138" s="76"/>
    </row>
    <row r="139" spans="1:17" ht="45.75" customHeight="1" x14ac:dyDescent="0.2">
      <c r="A139" s="22" t="s">
        <v>164</v>
      </c>
      <c r="B139" s="34" t="s">
        <v>90</v>
      </c>
      <c r="C139" s="34" t="s">
        <v>21</v>
      </c>
      <c r="D139" s="34" t="s">
        <v>251</v>
      </c>
      <c r="E139" s="34" t="s">
        <v>75</v>
      </c>
      <c r="F139" s="34" t="s">
        <v>68</v>
      </c>
      <c r="G139" s="34" t="s">
        <v>70</v>
      </c>
      <c r="H139" s="34" t="s">
        <v>165</v>
      </c>
      <c r="I139" s="35" t="s">
        <v>0</v>
      </c>
      <c r="J139" s="35" t="s">
        <v>0</v>
      </c>
      <c r="K139" s="35" t="s">
        <v>0</v>
      </c>
      <c r="L139" s="35" t="s">
        <v>0</v>
      </c>
      <c r="M139" s="21">
        <f>M140</f>
        <v>50500990.049999997</v>
      </c>
      <c r="N139" s="21">
        <f t="shared" ref="N139:O139" si="31">N140</f>
        <v>0</v>
      </c>
      <c r="O139" s="21">
        <f t="shared" si="31"/>
        <v>0</v>
      </c>
      <c r="P139" s="101">
        <f t="shared" si="27"/>
        <v>0</v>
      </c>
      <c r="Q139" s="76"/>
    </row>
    <row r="140" spans="1:17" ht="64.900000000000006" customHeight="1" x14ac:dyDescent="0.2">
      <c r="A140" s="22" t="s">
        <v>339</v>
      </c>
      <c r="B140" s="34" t="s">
        <v>90</v>
      </c>
      <c r="C140" s="34" t="s">
        <v>21</v>
      </c>
      <c r="D140" s="34" t="s">
        <v>251</v>
      </c>
      <c r="E140" s="34" t="s">
        <v>75</v>
      </c>
      <c r="F140" s="34" t="s">
        <v>68</v>
      </c>
      <c r="G140" s="34" t="s">
        <v>70</v>
      </c>
      <c r="H140" s="34" t="s">
        <v>165</v>
      </c>
      <c r="I140" s="34" t="s">
        <v>156</v>
      </c>
      <c r="J140" s="34" t="s">
        <v>0</v>
      </c>
      <c r="K140" s="34" t="s">
        <v>0</v>
      </c>
      <c r="L140" s="34" t="s">
        <v>0</v>
      </c>
      <c r="M140" s="21">
        <f>M141</f>
        <v>50500990.049999997</v>
      </c>
      <c r="N140" s="21">
        <f t="shared" ref="N140:O140" si="32">N141</f>
        <v>0</v>
      </c>
      <c r="O140" s="21">
        <f t="shared" si="32"/>
        <v>0</v>
      </c>
      <c r="P140" s="101">
        <f t="shared" si="27"/>
        <v>0</v>
      </c>
      <c r="Q140" s="76"/>
    </row>
    <row r="141" spans="1:17" ht="37.5" customHeight="1" x14ac:dyDescent="0.2">
      <c r="A141" s="22" t="s">
        <v>345</v>
      </c>
      <c r="B141" s="23" t="s">
        <v>0</v>
      </c>
      <c r="C141" s="23" t="s">
        <v>0</v>
      </c>
      <c r="D141" s="23" t="s">
        <v>0</v>
      </c>
      <c r="E141" s="23" t="s">
        <v>0</v>
      </c>
      <c r="F141" s="23" t="s">
        <v>0</v>
      </c>
      <c r="G141" s="23" t="s">
        <v>0</v>
      </c>
      <c r="H141" s="23" t="s">
        <v>0</v>
      </c>
      <c r="I141" s="23" t="s">
        <v>0</v>
      </c>
      <c r="J141" s="23" t="s">
        <v>0</v>
      </c>
      <c r="K141" s="23" t="s">
        <v>0</v>
      </c>
      <c r="L141" s="23" t="s">
        <v>0</v>
      </c>
      <c r="M141" s="21">
        <f>M142</f>
        <v>50500990.049999997</v>
      </c>
      <c r="N141" s="21">
        <f>N142</f>
        <v>0</v>
      </c>
      <c r="O141" s="21">
        <f>O142</f>
        <v>0</v>
      </c>
      <c r="P141" s="101">
        <f t="shared" si="27"/>
        <v>0</v>
      </c>
      <c r="Q141" s="76"/>
    </row>
    <row r="142" spans="1:17" ht="34.35" customHeight="1" x14ac:dyDescent="0.2">
      <c r="A142" s="1" t="s">
        <v>252</v>
      </c>
      <c r="B142" s="26" t="s">
        <v>90</v>
      </c>
      <c r="C142" s="26" t="s">
        <v>21</v>
      </c>
      <c r="D142" s="26" t="s">
        <v>251</v>
      </c>
      <c r="E142" s="26" t="s">
        <v>75</v>
      </c>
      <c r="F142" s="26" t="s">
        <v>68</v>
      </c>
      <c r="G142" s="26" t="s">
        <v>70</v>
      </c>
      <c r="H142" s="26" t="s">
        <v>165</v>
      </c>
      <c r="I142" s="26" t="s">
        <v>156</v>
      </c>
      <c r="J142" s="27" t="s">
        <v>85</v>
      </c>
      <c r="K142" s="27" t="s">
        <v>253</v>
      </c>
      <c r="L142" s="27">
        <v>2018</v>
      </c>
      <c r="M142" s="33">
        <v>50500990.049999997</v>
      </c>
      <c r="N142" s="33">
        <v>0</v>
      </c>
      <c r="O142" s="33">
        <v>0</v>
      </c>
      <c r="P142" s="102">
        <f t="shared" si="27"/>
        <v>0</v>
      </c>
      <c r="Q142" s="98"/>
    </row>
    <row r="143" spans="1:17" ht="61.5" customHeight="1" x14ac:dyDescent="0.2">
      <c r="A143" s="22" t="s">
        <v>254</v>
      </c>
      <c r="B143" s="34" t="s">
        <v>90</v>
      </c>
      <c r="C143" s="34" t="s">
        <v>21</v>
      </c>
      <c r="D143" s="34" t="s">
        <v>255</v>
      </c>
      <c r="E143" s="34" t="s">
        <v>0</v>
      </c>
      <c r="F143" s="34" t="s">
        <v>0</v>
      </c>
      <c r="G143" s="34" t="s">
        <v>0</v>
      </c>
      <c r="H143" s="35" t="s">
        <v>0</v>
      </c>
      <c r="I143" s="35" t="s">
        <v>0</v>
      </c>
      <c r="J143" s="35" t="s">
        <v>0</v>
      </c>
      <c r="K143" s="35" t="s">
        <v>0</v>
      </c>
      <c r="L143" s="35" t="s">
        <v>0</v>
      </c>
      <c r="M143" s="21">
        <f>M144</f>
        <v>34013913.039999999</v>
      </c>
      <c r="N143" s="21">
        <f>N144</f>
        <v>0</v>
      </c>
      <c r="O143" s="21">
        <f>O144</f>
        <v>0</v>
      </c>
      <c r="P143" s="101">
        <f t="shared" si="27"/>
        <v>0</v>
      </c>
      <c r="Q143" s="76"/>
    </row>
    <row r="144" spans="1:17" ht="34.35" customHeight="1" x14ac:dyDescent="0.2">
      <c r="A144" s="22" t="s">
        <v>92</v>
      </c>
      <c r="B144" s="34" t="s">
        <v>90</v>
      </c>
      <c r="C144" s="34" t="s">
        <v>21</v>
      </c>
      <c r="D144" s="34" t="s">
        <v>255</v>
      </c>
      <c r="E144" s="34" t="s">
        <v>93</v>
      </c>
      <c r="F144" s="34" t="s">
        <v>0</v>
      </c>
      <c r="G144" s="34" t="s">
        <v>0</v>
      </c>
      <c r="H144" s="35" t="s">
        <v>0</v>
      </c>
      <c r="I144" s="35" t="s">
        <v>0</v>
      </c>
      <c r="J144" s="35" t="s">
        <v>0</v>
      </c>
      <c r="K144" s="35" t="s">
        <v>0</v>
      </c>
      <c r="L144" s="35" t="s">
        <v>0</v>
      </c>
      <c r="M144" s="21">
        <f>M145</f>
        <v>34013913.039999999</v>
      </c>
      <c r="N144" s="21">
        <f t="shared" ref="N144:O144" si="33">N145</f>
        <v>0</v>
      </c>
      <c r="O144" s="21">
        <f t="shared" si="33"/>
        <v>0</v>
      </c>
      <c r="P144" s="101">
        <f t="shared" si="27"/>
        <v>0</v>
      </c>
      <c r="Q144" s="76"/>
    </row>
    <row r="145" spans="1:17" ht="15" customHeight="1" x14ac:dyDescent="0.2">
      <c r="A145" s="36" t="s">
        <v>94</v>
      </c>
      <c r="B145" s="34" t="s">
        <v>90</v>
      </c>
      <c r="C145" s="34" t="s">
        <v>21</v>
      </c>
      <c r="D145" s="34" t="s">
        <v>255</v>
      </c>
      <c r="E145" s="34" t="s">
        <v>93</v>
      </c>
      <c r="F145" s="34" t="s">
        <v>95</v>
      </c>
      <c r="G145" s="34" t="s">
        <v>0</v>
      </c>
      <c r="H145" s="34" t="s">
        <v>0</v>
      </c>
      <c r="I145" s="34" t="s">
        <v>0</v>
      </c>
      <c r="J145" s="34" t="s">
        <v>0</v>
      </c>
      <c r="K145" s="34" t="s">
        <v>0</v>
      </c>
      <c r="L145" s="34" t="s">
        <v>0</v>
      </c>
      <c r="M145" s="21">
        <f>M148</f>
        <v>34013913.039999999</v>
      </c>
      <c r="N145" s="21">
        <f t="shared" ref="N145:O145" si="34">N148</f>
        <v>0</v>
      </c>
      <c r="O145" s="21">
        <f t="shared" si="34"/>
        <v>0</v>
      </c>
      <c r="P145" s="101">
        <f t="shared" si="27"/>
        <v>0</v>
      </c>
      <c r="Q145" s="76"/>
    </row>
    <row r="146" spans="1:17" ht="15" customHeight="1" x14ac:dyDescent="0.2">
      <c r="A146" s="36" t="s">
        <v>96</v>
      </c>
      <c r="B146" s="34" t="s">
        <v>90</v>
      </c>
      <c r="C146" s="34" t="s">
        <v>21</v>
      </c>
      <c r="D146" s="34" t="s">
        <v>255</v>
      </c>
      <c r="E146" s="34" t="s">
        <v>93</v>
      </c>
      <c r="F146" s="34" t="s">
        <v>95</v>
      </c>
      <c r="G146" s="34" t="s">
        <v>32</v>
      </c>
      <c r="H146" s="34" t="s">
        <v>0</v>
      </c>
      <c r="I146" s="34" t="s">
        <v>0</v>
      </c>
      <c r="J146" s="34" t="s">
        <v>0</v>
      </c>
      <c r="K146" s="34" t="s">
        <v>0</v>
      </c>
      <c r="L146" s="34" t="s">
        <v>0</v>
      </c>
      <c r="M146" s="21">
        <f>M148</f>
        <v>34013913.039999999</v>
      </c>
      <c r="N146" s="21">
        <f t="shared" ref="N146:O146" si="35">N148</f>
        <v>0</v>
      </c>
      <c r="O146" s="21">
        <f t="shared" si="35"/>
        <v>0</v>
      </c>
      <c r="P146" s="101">
        <f t="shared" si="27"/>
        <v>0</v>
      </c>
      <c r="Q146" s="76"/>
    </row>
    <row r="147" spans="1:17" ht="34.35" customHeight="1" x14ac:dyDescent="0.2">
      <c r="A147" s="22" t="s">
        <v>102</v>
      </c>
      <c r="B147" s="34" t="s">
        <v>90</v>
      </c>
      <c r="C147" s="34" t="s">
        <v>21</v>
      </c>
      <c r="D147" s="34" t="s">
        <v>255</v>
      </c>
      <c r="E147" s="34" t="s">
        <v>93</v>
      </c>
      <c r="F147" s="34" t="s">
        <v>95</v>
      </c>
      <c r="G147" s="34" t="s">
        <v>32</v>
      </c>
      <c r="H147" s="34" t="s">
        <v>334</v>
      </c>
      <c r="I147" s="35" t="s">
        <v>0</v>
      </c>
      <c r="J147" s="35" t="s">
        <v>0</v>
      </c>
      <c r="K147" s="35" t="s">
        <v>0</v>
      </c>
      <c r="L147" s="35" t="s">
        <v>0</v>
      </c>
      <c r="M147" s="21">
        <f>M148</f>
        <v>34013913.039999999</v>
      </c>
      <c r="N147" s="21">
        <f t="shared" ref="N147:O147" si="36">N148</f>
        <v>0</v>
      </c>
      <c r="O147" s="21">
        <f t="shared" si="36"/>
        <v>0</v>
      </c>
      <c r="P147" s="101">
        <f t="shared" si="27"/>
        <v>0</v>
      </c>
      <c r="Q147" s="76"/>
    </row>
    <row r="148" spans="1:17" ht="64.900000000000006" customHeight="1" x14ac:dyDescent="0.2">
      <c r="A148" s="22" t="s">
        <v>339</v>
      </c>
      <c r="B148" s="34" t="s">
        <v>90</v>
      </c>
      <c r="C148" s="34" t="s">
        <v>21</v>
      </c>
      <c r="D148" s="34" t="s">
        <v>255</v>
      </c>
      <c r="E148" s="34" t="s">
        <v>93</v>
      </c>
      <c r="F148" s="34" t="s">
        <v>95</v>
      </c>
      <c r="G148" s="34" t="s">
        <v>32</v>
      </c>
      <c r="H148" s="34" t="s">
        <v>334</v>
      </c>
      <c r="I148" s="34" t="s">
        <v>156</v>
      </c>
      <c r="J148" s="34" t="s">
        <v>0</v>
      </c>
      <c r="K148" s="34" t="s">
        <v>0</v>
      </c>
      <c r="L148" s="34" t="s">
        <v>0</v>
      </c>
      <c r="M148" s="21">
        <f>M149</f>
        <v>34013913.039999999</v>
      </c>
      <c r="N148" s="21">
        <f t="shared" ref="N148:O148" si="37">N149</f>
        <v>0</v>
      </c>
      <c r="O148" s="21">
        <f t="shared" si="37"/>
        <v>0</v>
      </c>
      <c r="P148" s="101">
        <f t="shared" si="27"/>
        <v>0</v>
      </c>
      <c r="Q148" s="76"/>
    </row>
    <row r="149" spans="1:17" ht="31.5" customHeight="1" x14ac:dyDescent="0.2">
      <c r="A149" s="22" t="s">
        <v>324</v>
      </c>
      <c r="B149" s="23" t="s">
        <v>0</v>
      </c>
      <c r="C149" s="23" t="s">
        <v>0</v>
      </c>
      <c r="D149" s="23" t="s">
        <v>0</v>
      </c>
      <c r="E149" s="23" t="s">
        <v>0</v>
      </c>
      <c r="F149" s="23" t="s">
        <v>0</v>
      </c>
      <c r="G149" s="23" t="s">
        <v>0</v>
      </c>
      <c r="H149" s="23" t="s">
        <v>0</v>
      </c>
      <c r="I149" s="23" t="s">
        <v>0</v>
      </c>
      <c r="J149" s="23" t="s">
        <v>0</v>
      </c>
      <c r="K149" s="23" t="s">
        <v>0</v>
      </c>
      <c r="L149" s="23" t="s">
        <v>0</v>
      </c>
      <c r="M149" s="21">
        <f>M150+M151</f>
        <v>34013913.039999999</v>
      </c>
      <c r="N149" s="21">
        <f>N150+N151</f>
        <v>0</v>
      </c>
      <c r="O149" s="21">
        <f>O150+O151</f>
        <v>0</v>
      </c>
      <c r="P149" s="101">
        <f t="shared" si="27"/>
        <v>0</v>
      </c>
      <c r="Q149" s="76"/>
    </row>
    <row r="150" spans="1:17" ht="65.25" customHeight="1" x14ac:dyDescent="0.2">
      <c r="A150" s="1" t="s">
        <v>256</v>
      </c>
      <c r="B150" s="26" t="s">
        <v>90</v>
      </c>
      <c r="C150" s="26" t="s">
        <v>21</v>
      </c>
      <c r="D150" s="26" t="s">
        <v>255</v>
      </c>
      <c r="E150" s="26" t="s">
        <v>93</v>
      </c>
      <c r="F150" s="26" t="s">
        <v>95</v>
      </c>
      <c r="G150" s="26" t="s">
        <v>32</v>
      </c>
      <c r="H150" s="26" t="s">
        <v>334</v>
      </c>
      <c r="I150" s="26" t="s">
        <v>156</v>
      </c>
      <c r="J150" s="27" t="s">
        <v>257</v>
      </c>
      <c r="K150" s="27" t="s">
        <v>258</v>
      </c>
      <c r="L150" s="27">
        <v>2018</v>
      </c>
      <c r="M150" s="33">
        <v>4772509.78</v>
      </c>
      <c r="N150" s="33">
        <v>0</v>
      </c>
      <c r="O150" s="33">
        <v>0</v>
      </c>
      <c r="P150" s="102">
        <f t="shared" si="27"/>
        <v>0</v>
      </c>
      <c r="Q150" s="98"/>
    </row>
    <row r="151" spans="1:17" ht="72" customHeight="1" x14ac:dyDescent="0.2">
      <c r="A151" s="1" t="s">
        <v>259</v>
      </c>
      <c r="B151" s="26" t="s">
        <v>90</v>
      </c>
      <c r="C151" s="26" t="s">
        <v>21</v>
      </c>
      <c r="D151" s="26" t="s">
        <v>255</v>
      </c>
      <c r="E151" s="26" t="s">
        <v>93</v>
      </c>
      <c r="F151" s="26" t="s">
        <v>95</v>
      </c>
      <c r="G151" s="26" t="s">
        <v>32</v>
      </c>
      <c r="H151" s="26" t="s">
        <v>334</v>
      </c>
      <c r="I151" s="26" t="s">
        <v>156</v>
      </c>
      <c r="J151" s="27" t="s">
        <v>257</v>
      </c>
      <c r="K151" s="27" t="s">
        <v>260</v>
      </c>
      <c r="L151" s="27">
        <v>2018</v>
      </c>
      <c r="M151" s="33">
        <v>29241403.260000002</v>
      </c>
      <c r="N151" s="33">
        <v>0</v>
      </c>
      <c r="O151" s="33">
        <v>0</v>
      </c>
      <c r="P151" s="102">
        <f t="shared" si="27"/>
        <v>0</v>
      </c>
      <c r="Q151" s="98"/>
    </row>
    <row r="152" spans="1:17" ht="94.5" customHeight="1" x14ac:dyDescent="0.2">
      <c r="A152" s="22" t="s">
        <v>98</v>
      </c>
      <c r="B152" s="34" t="s">
        <v>90</v>
      </c>
      <c r="C152" s="34" t="s">
        <v>21</v>
      </c>
      <c r="D152" s="34" t="s">
        <v>99</v>
      </c>
      <c r="E152" s="34" t="s">
        <v>0</v>
      </c>
      <c r="F152" s="34" t="s">
        <v>0</v>
      </c>
      <c r="G152" s="34" t="s">
        <v>0</v>
      </c>
      <c r="H152" s="35" t="s">
        <v>0</v>
      </c>
      <c r="I152" s="35" t="s">
        <v>0</v>
      </c>
      <c r="J152" s="35" t="s">
        <v>0</v>
      </c>
      <c r="K152" s="35" t="s">
        <v>0</v>
      </c>
      <c r="L152" s="35" t="s">
        <v>0</v>
      </c>
      <c r="M152" s="21">
        <f>M153</f>
        <v>146214868</v>
      </c>
      <c r="N152" s="21">
        <f t="shared" ref="N152:O153" si="38">N153</f>
        <v>0</v>
      </c>
      <c r="O152" s="21">
        <f t="shared" si="38"/>
        <v>0</v>
      </c>
      <c r="P152" s="101">
        <f t="shared" si="27"/>
        <v>0</v>
      </c>
      <c r="Q152" s="76"/>
    </row>
    <row r="153" spans="1:17" ht="30" customHeight="1" x14ac:dyDescent="0.2">
      <c r="A153" s="22" t="s">
        <v>337</v>
      </c>
      <c r="B153" s="34" t="s">
        <v>90</v>
      </c>
      <c r="C153" s="34" t="s">
        <v>21</v>
      </c>
      <c r="D153" s="34" t="s">
        <v>99</v>
      </c>
      <c r="E153" s="34" t="s">
        <v>75</v>
      </c>
      <c r="F153" s="34" t="s">
        <v>0</v>
      </c>
      <c r="G153" s="34" t="s">
        <v>0</v>
      </c>
      <c r="H153" s="35" t="s">
        <v>0</v>
      </c>
      <c r="I153" s="35" t="s">
        <v>0</v>
      </c>
      <c r="J153" s="35" t="s">
        <v>0</v>
      </c>
      <c r="K153" s="35" t="s">
        <v>0</v>
      </c>
      <c r="L153" s="35" t="s">
        <v>0</v>
      </c>
      <c r="M153" s="21">
        <f>M154</f>
        <v>146214868</v>
      </c>
      <c r="N153" s="21">
        <f t="shared" si="38"/>
        <v>0</v>
      </c>
      <c r="O153" s="21">
        <f t="shared" si="38"/>
        <v>0</v>
      </c>
      <c r="P153" s="101">
        <f t="shared" si="27"/>
        <v>0</v>
      </c>
      <c r="Q153" s="76"/>
    </row>
    <row r="154" spans="1:17" ht="15" customHeight="1" x14ac:dyDescent="0.2">
      <c r="A154" s="36" t="s">
        <v>94</v>
      </c>
      <c r="B154" s="34" t="s">
        <v>90</v>
      </c>
      <c r="C154" s="34" t="s">
        <v>21</v>
      </c>
      <c r="D154" s="34" t="s">
        <v>99</v>
      </c>
      <c r="E154" s="34" t="s">
        <v>75</v>
      </c>
      <c r="F154" s="34" t="s">
        <v>95</v>
      </c>
      <c r="G154" s="34" t="s">
        <v>0</v>
      </c>
      <c r="H154" s="34" t="s">
        <v>0</v>
      </c>
      <c r="I154" s="34" t="s">
        <v>0</v>
      </c>
      <c r="J154" s="34" t="s">
        <v>0</v>
      </c>
      <c r="K154" s="34" t="s">
        <v>0</v>
      </c>
      <c r="L154" s="34" t="s">
        <v>0</v>
      </c>
      <c r="M154" s="21">
        <f>M156</f>
        <v>146214868</v>
      </c>
      <c r="N154" s="21">
        <f t="shared" ref="N154:O154" si="39">N156</f>
        <v>0</v>
      </c>
      <c r="O154" s="21">
        <f t="shared" si="39"/>
        <v>0</v>
      </c>
      <c r="P154" s="101">
        <f t="shared" si="27"/>
        <v>0</v>
      </c>
      <c r="Q154" s="76"/>
    </row>
    <row r="155" spans="1:17" ht="19.5" customHeight="1" x14ac:dyDescent="0.2">
      <c r="A155" s="36" t="s">
        <v>100</v>
      </c>
      <c r="B155" s="34" t="s">
        <v>90</v>
      </c>
      <c r="C155" s="34" t="s">
        <v>21</v>
      </c>
      <c r="D155" s="34" t="s">
        <v>99</v>
      </c>
      <c r="E155" s="34" t="s">
        <v>75</v>
      </c>
      <c r="F155" s="34" t="s">
        <v>95</v>
      </c>
      <c r="G155" s="34" t="s">
        <v>101</v>
      </c>
      <c r="H155" s="34" t="s">
        <v>0</v>
      </c>
      <c r="I155" s="34" t="s">
        <v>0</v>
      </c>
      <c r="J155" s="34" t="s">
        <v>0</v>
      </c>
      <c r="K155" s="34" t="s">
        <v>0</v>
      </c>
      <c r="L155" s="34" t="s">
        <v>0</v>
      </c>
      <c r="M155" s="21">
        <f>M156</f>
        <v>146214868</v>
      </c>
      <c r="N155" s="21">
        <f t="shared" ref="N155:O155" si="40">N156</f>
        <v>0</v>
      </c>
      <c r="O155" s="21">
        <f t="shared" si="40"/>
        <v>0</v>
      </c>
      <c r="P155" s="101">
        <f t="shared" si="27"/>
        <v>0</v>
      </c>
      <c r="Q155" s="76"/>
    </row>
    <row r="156" spans="1:17" ht="31.5" customHeight="1" x14ac:dyDescent="0.2">
      <c r="A156" s="22" t="s">
        <v>102</v>
      </c>
      <c r="B156" s="34" t="s">
        <v>90</v>
      </c>
      <c r="C156" s="34" t="s">
        <v>21</v>
      </c>
      <c r="D156" s="34" t="s">
        <v>99</v>
      </c>
      <c r="E156" s="34" t="s">
        <v>75</v>
      </c>
      <c r="F156" s="34" t="s">
        <v>95</v>
      </c>
      <c r="G156" s="34" t="s">
        <v>101</v>
      </c>
      <c r="H156" s="34" t="s">
        <v>334</v>
      </c>
      <c r="I156" s="35" t="s">
        <v>0</v>
      </c>
      <c r="J156" s="35" t="s">
        <v>0</v>
      </c>
      <c r="K156" s="35" t="s">
        <v>0</v>
      </c>
      <c r="L156" s="35" t="s">
        <v>0</v>
      </c>
      <c r="M156" s="21">
        <f>M157</f>
        <v>146214868</v>
      </c>
      <c r="N156" s="21">
        <f t="shared" ref="N156:O156" si="41">N157</f>
        <v>0</v>
      </c>
      <c r="O156" s="21">
        <f t="shared" si="41"/>
        <v>0</v>
      </c>
      <c r="P156" s="101">
        <f t="shared" si="27"/>
        <v>0</v>
      </c>
      <c r="Q156" s="76"/>
    </row>
    <row r="157" spans="1:17" ht="64.900000000000006" customHeight="1" x14ac:dyDescent="0.2">
      <c r="A157" s="22" t="s">
        <v>339</v>
      </c>
      <c r="B157" s="34" t="s">
        <v>90</v>
      </c>
      <c r="C157" s="34" t="s">
        <v>21</v>
      </c>
      <c r="D157" s="34" t="s">
        <v>99</v>
      </c>
      <c r="E157" s="34" t="s">
        <v>75</v>
      </c>
      <c r="F157" s="34" t="s">
        <v>95</v>
      </c>
      <c r="G157" s="34" t="s">
        <v>101</v>
      </c>
      <c r="H157" s="34" t="s">
        <v>334</v>
      </c>
      <c r="I157" s="34" t="s">
        <v>156</v>
      </c>
      <c r="J157" s="34" t="s">
        <v>0</v>
      </c>
      <c r="K157" s="34" t="s">
        <v>0</v>
      </c>
      <c r="L157" s="34" t="s">
        <v>0</v>
      </c>
      <c r="M157" s="21">
        <f>M158+M160+M162+M164+M166+M168</f>
        <v>146214868</v>
      </c>
      <c r="N157" s="21">
        <f t="shared" ref="N157:O157" si="42">N158+N160+N162+N164+N166+N168</f>
        <v>0</v>
      </c>
      <c r="O157" s="21">
        <f t="shared" si="42"/>
        <v>0</v>
      </c>
      <c r="P157" s="101">
        <f t="shared" si="27"/>
        <v>0</v>
      </c>
      <c r="Q157" s="76"/>
    </row>
    <row r="158" spans="1:17" ht="15" customHeight="1" x14ac:dyDescent="0.2">
      <c r="A158" s="22" t="s">
        <v>179</v>
      </c>
      <c r="B158" s="23" t="s">
        <v>0</v>
      </c>
      <c r="C158" s="23" t="s">
        <v>0</v>
      </c>
      <c r="D158" s="23" t="s">
        <v>0</v>
      </c>
      <c r="E158" s="23" t="s">
        <v>0</v>
      </c>
      <c r="F158" s="23" t="s">
        <v>0</v>
      </c>
      <c r="G158" s="23" t="s">
        <v>0</v>
      </c>
      <c r="H158" s="23" t="s">
        <v>0</v>
      </c>
      <c r="I158" s="23" t="s">
        <v>0</v>
      </c>
      <c r="J158" s="23" t="s">
        <v>0</v>
      </c>
      <c r="K158" s="23" t="s">
        <v>0</v>
      </c>
      <c r="L158" s="23" t="s">
        <v>0</v>
      </c>
      <c r="M158" s="21">
        <f>M159</f>
        <v>11411068</v>
      </c>
      <c r="N158" s="21">
        <f>N159</f>
        <v>0</v>
      </c>
      <c r="O158" s="21">
        <f>O159</f>
        <v>0</v>
      </c>
      <c r="P158" s="101">
        <f t="shared" si="27"/>
        <v>0</v>
      </c>
      <c r="Q158" s="76"/>
    </row>
    <row r="159" spans="1:17" ht="82.5" customHeight="1" x14ac:dyDescent="0.2">
      <c r="A159" s="1" t="s">
        <v>261</v>
      </c>
      <c r="B159" s="26" t="s">
        <v>90</v>
      </c>
      <c r="C159" s="26" t="s">
        <v>21</v>
      </c>
      <c r="D159" s="26" t="s">
        <v>99</v>
      </c>
      <c r="E159" s="26" t="s">
        <v>75</v>
      </c>
      <c r="F159" s="26" t="s">
        <v>95</v>
      </c>
      <c r="G159" s="26" t="s">
        <v>101</v>
      </c>
      <c r="H159" s="26" t="s">
        <v>334</v>
      </c>
      <c r="I159" s="26" t="s">
        <v>156</v>
      </c>
      <c r="J159" s="27" t="s">
        <v>104</v>
      </c>
      <c r="K159" s="27">
        <v>1.2</v>
      </c>
      <c r="L159" s="27">
        <v>2018</v>
      </c>
      <c r="M159" s="33">
        <v>11411068</v>
      </c>
      <c r="N159" s="33"/>
      <c r="O159" s="33"/>
      <c r="P159" s="102">
        <f t="shared" si="27"/>
        <v>0</v>
      </c>
      <c r="Q159" s="98"/>
    </row>
    <row r="160" spans="1:17" ht="18.75" customHeight="1" x14ac:dyDescent="0.2">
      <c r="A160" s="22" t="s">
        <v>262</v>
      </c>
      <c r="B160" s="23" t="s">
        <v>0</v>
      </c>
      <c r="C160" s="23" t="s">
        <v>0</v>
      </c>
      <c r="D160" s="23" t="s">
        <v>0</v>
      </c>
      <c r="E160" s="23" t="s">
        <v>0</v>
      </c>
      <c r="F160" s="23" t="s">
        <v>0</v>
      </c>
      <c r="G160" s="23" t="s">
        <v>0</v>
      </c>
      <c r="H160" s="23" t="s">
        <v>0</v>
      </c>
      <c r="I160" s="23" t="s">
        <v>0</v>
      </c>
      <c r="J160" s="23" t="s">
        <v>0</v>
      </c>
      <c r="K160" s="23" t="s">
        <v>0</v>
      </c>
      <c r="L160" s="23" t="s">
        <v>0</v>
      </c>
      <c r="M160" s="21">
        <f>M161</f>
        <v>13408372</v>
      </c>
      <c r="N160" s="21">
        <f>N161</f>
        <v>0</v>
      </c>
      <c r="O160" s="21">
        <f>O161</f>
        <v>0</v>
      </c>
      <c r="P160" s="101">
        <f t="shared" si="27"/>
        <v>0</v>
      </c>
      <c r="Q160" s="76"/>
    </row>
    <row r="161" spans="1:17" ht="83.25" customHeight="1" x14ac:dyDescent="0.2">
      <c r="A161" s="1" t="s">
        <v>263</v>
      </c>
      <c r="B161" s="26" t="s">
        <v>90</v>
      </c>
      <c r="C161" s="26" t="s">
        <v>21</v>
      </c>
      <c r="D161" s="26" t="s">
        <v>99</v>
      </c>
      <c r="E161" s="26" t="s">
        <v>75</v>
      </c>
      <c r="F161" s="26" t="s">
        <v>95</v>
      </c>
      <c r="G161" s="26" t="s">
        <v>101</v>
      </c>
      <c r="H161" s="26" t="s">
        <v>334</v>
      </c>
      <c r="I161" s="26" t="s">
        <v>156</v>
      </c>
      <c r="J161" s="27" t="s">
        <v>104</v>
      </c>
      <c r="K161" s="27">
        <v>1.155</v>
      </c>
      <c r="L161" s="27">
        <v>2018</v>
      </c>
      <c r="M161" s="33">
        <v>13408372</v>
      </c>
      <c r="N161" s="33"/>
      <c r="O161" s="33"/>
      <c r="P161" s="102">
        <f t="shared" si="27"/>
        <v>0</v>
      </c>
      <c r="Q161" s="98"/>
    </row>
    <row r="162" spans="1:17" ht="15" customHeight="1" x14ac:dyDescent="0.2">
      <c r="A162" s="22" t="s">
        <v>264</v>
      </c>
      <c r="B162" s="23" t="s">
        <v>0</v>
      </c>
      <c r="C162" s="23" t="s">
        <v>0</v>
      </c>
      <c r="D162" s="23" t="s">
        <v>0</v>
      </c>
      <c r="E162" s="23" t="s">
        <v>0</v>
      </c>
      <c r="F162" s="23" t="s">
        <v>0</v>
      </c>
      <c r="G162" s="23" t="s">
        <v>0</v>
      </c>
      <c r="H162" s="23" t="s">
        <v>0</v>
      </c>
      <c r="I162" s="23" t="s">
        <v>0</v>
      </c>
      <c r="J162" s="23" t="s">
        <v>0</v>
      </c>
      <c r="K162" s="23" t="s">
        <v>0</v>
      </c>
      <c r="L162" s="23" t="s">
        <v>0</v>
      </c>
      <c r="M162" s="21">
        <f>M163</f>
        <v>12654536</v>
      </c>
      <c r="N162" s="21">
        <f>N163</f>
        <v>0</v>
      </c>
      <c r="O162" s="21">
        <f>O163</f>
        <v>0</v>
      </c>
      <c r="P162" s="101">
        <f t="shared" si="27"/>
        <v>0</v>
      </c>
      <c r="Q162" s="76"/>
    </row>
    <row r="163" spans="1:17" ht="66.75" customHeight="1" x14ac:dyDescent="0.2">
      <c r="A163" s="1" t="s">
        <v>265</v>
      </c>
      <c r="B163" s="26" t="s">
        <v>90</v>
      </c>
      <c r="C163" s="26" t="s">
        <v>21</v>
      </c>
      <c r="D163" s="26" t="s">
        <v>99</v>
      </c>
      <c r="E163" s="26" t="s">
        <v>75</v>
      </c>
      <c r="F163" s="26" t="s">
        <v>95</v>
      </c>
      <c r="G163" s="26" t="s">
        <v>101</v>
      </c>
      <c r="H163" s="26" t="s">
        <v>334</v>
      </c>
      <c r="I163" s="26" t="s">
        <v>156</v>
      </c>
      <c r="J163" s="27" t="s">
        <v>104</v>
      </c>
      <c r="K163" s="27">
        <v>0.88800000000000001</v>
      </c>
      <c r="L163" s="27">
        <v>2018</v>
      </c>
      <c r="M163" s="33">
        <v>12654536</v>
      </c>
      <c r="N163" s="33"/>
      <c r="O163" s="33"/>
      <c r="P163" s="102">
        <f t="shared" si="27"/>
        <v>0</v>
      </c>
      <c r="Q163" s="98"/>
    </row>
    <row r="164" spans="1:17" ht="15" customHeight="1" x14ac:dyDescent="0.2">
      <c r="A164" s="22" t="s">
        <v>266</v>
      </c>
      <c r="B164" s="23" t="s">
        <v>0</v>
      </c>
      <c r="C164" s="23" t="s">
        <v>0</v>
      </c>
      <c r="D164" s="23" t="s">
        <v>0</v>
      </c>
      <c r="E164" s="23" t="s">
        <v>0</v>
      </c>
      <c r="F164" s="23" t="s">
        <v>0</v>
      </c>
      <c r="G164" s="23" t="s">
        <v>0</v>
      </c>
      <c r="H164" s="23" t="s">
        <v>0</v>
      </c>
      <c r="I164" s="23" t="s">
        <v>0</v>
      </c>
      <c r="J164" s="23" t="s">
        <v>0</v>
      </c>
      <c r="K164" s="23" t="s">
        <v>0</v>
      </c>
      <c r="L164" s="23" t="s">
        <v>0</v>
      </c>
      <c r="M164" s="21">
        <f>M165</f>
        <v>77019663</v>
      </c>
      <c r="N164" s="21">
        <f>N165</f>
        <v>0</v>
      </c>
      <c r="O164" s="21">
        <f>O165</f>
        <v>0</v>
      </c>
      <c r="P164" s="101">
        <f t="shared" si="27"/>
        <v>0</v>
      </c>
      <c r="Q164" s="76"/>
    </row>
    <row r="165" spans="1:17" ht="69.400000000000006" customHeight="1" x14ac:dyDescent="0.2">
      <c r="A165" s="1" t="s">
        <v>267</v>
      </c>
      <c r="B165" s="26" t="s">
        <v>90</v>
      </c>
      <c r="C165" s="26" t="s">
        <v>21</v>
      </c>
      <c r="D165" s="26" t="s">
        <v>99</v>
      </c>
      <c r="E165" s="26" t="s">
        <v>75</v>
      </c>
      <c r="F165" s="26" t="s">
        <v>95</v>
      </c>
      <c r="G165" s="26" t="s">
        <v>101</v>
      </c>
      <c r="H165" s="26" t="s">
        <v>334</v>
      </c>
      <c r="I165" s="26" t="s">
        <v>156</v>
      </c>
      <c r="J165" s="27" t="s">
        <v>104</v>
      </c>
      <c r="K165" s="27">
        <v>5.0259999999999998</v>
      </c>
      <c r="L165" s="27">
        <v>2018</v>
      </c>
      <c r="M165" s="33">
        <v>77019663</v>
      </c>
      <c r="N165" s="33"/>
      <c r="O165" s="33"/>
      <c r="P165" s="102">
        <f t="shared" si="27"/>
        <v>0</v>
      </c>
      <c r="Q165" s="98"/>
    </row>
    <row r="166" spans="1:17" ht="15" customHeight="1" x14ac:dyDescent="0.2">
      <c r="A166" s="22" t="s">
        <v>233</v>
      </c>
      <c r="B166" s="23" t="s">
        <v>0</v>
      </c>
      <c r="C166" s="23" t="s">
        <v>0</v>
      </c>
      <c r="D166" s="23" t="s">
        <v>0</v>
      </c>
      <c r="E166" s="23" t="s">
        <v>0</v>
      </c>
      <c r="F166" s="23" t="s">
        <v>0</v>
      </c>
      <c r="G166" s="23" t="s">
        <v>0</v>
      </c>
      <c r="H166" s="23" t="s">
        <v>0</v>
      </c>
      <c r="I166" s="23" t="s">
        <v>0</v>
      </c>
      <c r="J166" s="23" t="s">
        <v>0</v>
      </c>
      <c r="K166" s="23" t="s">
        <v>0</v>
      </c>
      <c r="L166" s="23" t="s">
        <v>0</v>
      </c>
      <c r="M166" s="21">
        <f>M167</f>
        <v>12337336</v>
      </c>
      <c r="N166" s="21">
        <f>N167</f>
        <v>0</v>
      </c>
      <c r="O166" s="21">
        <f>O167</f>
        <v>0</v>
      </c>
      <c r="P166" s="101">
        <f t="shared" si="27"/>
        <v>0</v>
      </c>
      <c r="Q166" s="76"/>
    </row>
    <row r="167" spans="1:17" ht="82.5" customHeight="1" x14ac:dyDescent="0.2">
      <c r="A167" s="1" t="s">
        <v>268</v>
      </c>
      <c r="B167" s="26" t="s">
        <v>90</v>
      </c>
      <c r="C167" s="26" t="s">
        <v>21</v>
      </c>
      <c r="D167" s="26" t="s">
        <v>99</v>
      </c>
      <c r="E167" s="26" t="s">
        <v>75</v>
      </c>
      <c r="F167" s="26" t="s">
        <v>95</v>
      </c>
      <c r="G167" s="26" t="s">
        <v>101</v>
      </c>
      <c r="H167" s="26" t="s">
        <v>334</v>
      </c>
      <c r="I167" s="26" t="s">
        <v>156</v>
      </c>
      <c r="J167" s="27" t="s">
        <v>104</v>
      </c>
      <c r="K167" s="78">
        <v>1.04</v>
      </c>
      <c r="L167" s="27">
        <v>2018</v>
      </c>
      <c r="M167" s="33">
        <v>12337336</v>
      </c>
      <c r="N167" s="33"/>
      <c r="O167" s="33"/>
      <c r="P167" s="102">
        <f t="shared" si="27"/>
        <v>0</v>
      </c>
      <c r="Q167" s="98"/>
    </row>
    <row r="168" spans="1:17" ht="15" customHeight="1" x14ac:dyDescent="0.2">
      <c r="A168" s="22" t="s">
        <v>201</v>
      </c>
      <c r="B168" s="23" t="s">
        <v>0</v>
      </c>
      <c r="C168" s="23" t="s">
        <v>0</v>
      </c>
      <c r="D168" s="23" t="s">
        <v>0</v>
      </c>
      <c r="E168" s="23" t="s">
        <v>0</v>
      </c>
      <c r="F168" s="23" t="s">
        <v>0</v>
      </c>
      <c r="G168" s="23" t="s">
        <v>0</v>
      </c>
      <c r="H168" s="23" t="s">
        <v>0</v>
      </c>
      <c r="I168" s="23" t="s">
        <v>0</v>
      </c>
      <c r="J168" s="23" t="s">
        <v>0</v>
      </c>
      <c r="K168" s="23" t="s">
        <v>0</v>
      </c>
      <c r="L168" s="23" t="s">
        <v>0</v>
      </c>
      <c r="M168" s="21">
        <f>M169</f>
        <v>19383893</v>
      </c>
      <c r="N168" s="21">
        <f>N169</f>
        <v>0</v>
      </c>
      <c r="O168" s="21">
        <f>O169</f>
        <v>0</v>
      </c>
      <c r="P168" s="101">
        <f t="shared" si="27"/>
        <v>0</v>
      </c>
      <c r="Q168" s="76"/>
    </row>
    <row r="169" spans="1:17" ht="61.5" customHeight="1" x14ac:dyDescent="0.2">
      <c r="A169" s="1" t="s">
        <v>269</v>
      </c>
      <c r="B169" s="26" t="s">
        <v>90</v>
      </c>
      <c r="C169" s="26" t="s">
        <v>21</v>
      </c>
      <c r="D169" s="26" t="s">
        <v>99</v>
      </c>
      <c r="E169" s="26" t="s">
        <v>75</v>
      </c>
      <c r="F169" s="26" t="s">
        <v>95</v>
      </c>
      <c r="G169" s="26" t="s">
        <v>101</v>
      </c>
      <c r="H169" s="26" t="s">
        <v>334</v>
      </c>
      <c r="I169" s="26" t="s">
        <v>156</v>
      </c>
      <c r="J169" s="27" t="s">
        <v>104</v>
      </c>
      <c r="K169" s="27">
        <v>1.415</v>
      </c>
      <c r="L169" s="27">
        <v>2018</v>
      </c>
      <c r="M169" s="33">
        <v>19383893</v>
      </c>
      <c r="N169" s="33"/>
      <c r="O169" s="33"/>
      <c r="P169" s="102">
        <f t="shared" si="27"/>
        <v>0</v>
      </c>
      <c r="Q169" s="98"/>
    </row>
    <row r="170" spans="1:17" ht="79.5" customHeight="1" x14ac:dyDescent="0.2">
      <c r="A170" s="22" t="s">
        <v>108</v>
      </c>
      <c r="B170" s="34" t="s">
        <v>109</v>
      </c>
      <c r="C170" s="34" t="s">
        <v>0</v>
      </c>
      <c r="D170" s="34" t="s">
        <v>0</v>
      </c>
      <c r="E170" s="34" t="s">
        <v>0</v>
      </c>
      <c r="F170" s="34" t="s">
        <v>0</v>
      </c>
      <c r="G170" s="34" t="s">
        <v>0</v>
      </c>
      <c r="H170" s="35" t="s">
        <v>0</v>
      </c>
      <c r="I170" s="35" t="s">
        <v>0</v>
      </c>
      <c r="J170" s="35" t="s">
        <v>0</v>
      </c>
      <c r="K170" s="35" t="s">
        <v>0</v>
      </c>
      <c r="L170" s="35" t="s">
        <v>0</v>
      </c>
      <c r="M170" s="21">
        <f>M171+M186+M262</f>
        <v>678622073.93999994</v>
      </c>
      <c r="N170" s="21">
        <f>N171+N186+N262</f>
        <v>10900192.859999999</v>
      </c>
      <c r="O170" s="21">
        <f>O171+O186+O262</f>
        <v>5864712.9800000004</v>
      </c>
      <c r="P170" s="101">
        <f t="shared" si="27"/>
        <v>8.6420899130942898E-3</v>
      </c>
      <c r="Q170" s="76"/>
    </row>
    <row r="171" spans="1:17" ht="93.75" customHeight="1" x14ac:dyDescent="0.2">
      <c r="A171" s="22" t="s">
        <v>270</v>
      </c>
      <c r="B171" s="34" t="s">
        <v>109</v>
      </c>
      <c r="C171" s="34" t="s">
        <v>13</v>
      </c>
      <c r="D171" s="34" t="s">
        <v>0</v>
      </c>
      <c r="E171" s="34" t="s">
        <v>0</v>
      </c>
      <c r="F171" s="34" t="s">
        <v>0</v>
      </c>
      <c r="G171" s="34" t="s">
        <v>0</v>
      </c>
      <c r="H171" s="35" t="s">
        <v>0</v>
      </c>
      <c r="I171" s="35" t="s">
        <v>0</v>
      </c>
      <c r="J171" s="35" t="s">
        <v>0</v>
      </c>
      <c r="K171" s="35" t="s">
        <v>0</v>
      </c>
      <c r="L171" s="35" t="s">
        <v>0</v>
      </c>
      <c r="M171" s="21">
        <f t="shared" ref="M171:O176" si="43">M172</f>
        <v>19304136.149999999</v>
      </c>
      <c r="N171" s="21">
        <f t="shared" si="43"/>
        <v>2672167</v>
      </c>
      <c r="O171" s="21">
        <f t="shared" si="43"/>
        <v>2597214.5</v>
      </c>
      <c r="P171" s="101">
        <f t="shared" si="27"/>
        <v>0.13454186604459895</v>
      </c>
      <c r="Q171" s="76"/>
    </row>
    <row r="172" spans="1:17" ht="48.75" customHeight="1" x14ac:dyDescent="0.2">
      <c r="A172" s="22" t="s">
        <v>329</v>
      </c>
      <c r="B172" s="34" t="s">
        <v>109</v>
      </c>
      <c r="C172" s="34" t="s">
        <v>13</v>
      </c>
      <c r="D172" s="34">
        <v>17</v>
      </c>
      <c r="E172" s="34" t="s">
        <v>0</v>
      </c>
      <c r="F172" s="34" t="s">
        <v>0</v>
      </c>
      <c r="G172" s="34" t="s">
        <v>0</v>
      </c>
      <c r="H172" s="35" t="s">
        <v>0</v>
      </c>
      <c r="I172" s="35" t="s">
        <v>0</v>
      </c>
      <c r="J172" s="35" t="s">
        <v>0</v>
      </c>
      <c r="K172" s="35" t="s">
        <v>0</v>
      </c>
      <c r="L172" s="35" t="s">
        <v>0</v>
      </c>
      <c r="M172" s="21">
        <f t="shared" si="43"/>
        <v>19304136.149999999</v>
      </c>
      <c r="N172" s="21">
        <f t="shared" si="43"/>
        <v>2672167</v>
      </c>
      <c r="O172" s="21">
        <f t="shared" si="43"/>
        <v>2597214.5</v>
      </c>
      <c r="P172" s="101">
        <f t="shared" si="27"/>
        <v>0.13454186604459895</v>
      </c>
      <c r="Q172" s="76"/>
    </row>
    <row r="173" spans="1:17" ht="34.35" customHeight="1" x14ac:dyDescent="0.2">
      <c r="A173" s="22" t="s">
        <v>337</v>
      </c>
      <c r="B173" s="34" t="s">
        <v>109</v>
      </c>
      <c r="C173" s="34" t="s">
        <v>13</v>
      </c>
      <c r="D173" s="34">
        <v>17</v>
      </c>
      <c r="E173" s="34" t="s">
        <v>75</v>
      </c>
      <c r="F173" s="34" t="s">
        <v>0</v>
      </c>
      <c r="G173" s="34" t="s">
        <v>0</v>
      </c>
      <c r="H173" s="35" t="s">
        <v>0</v>
      </c>
      <c r="I173" s="35" t="s">
        <v>0</v>
      </c>
      <c r="J173" s="35" t="s">
        <v>0</v>
      </c>
      <c r="K173" s="35" t="s">
        <v>0</v>
      </c>
      <c r="L173" s="35" t="s">
        <v>0</v>
      </c>
      <c r="M173" s="21">
        <f t="shared" si="43"/>
        <v>19304136.149999999</v>
      </c>
      <c r="N173" s="21">
        <f t="shared" si="43"/>
        <v>2672167</v>
      </c>
      <c r="O173" s="21">
        <f t="shared" si="43"/>
        <v>2597214.5</v>
      </c>
      <c r="P173" s="101">
        <f t="shared" si="27"/>
        <v>0.13454186604459895</v>
      </c>
      <c r="Q173" s="76"/>
    </row>
    <row r="174" spans="1:17" ht="15" customHeight="1" x14ac:dyDescent="0.2">
      <c r="A174" s="36" t="s">
        <v>31</v>
      </c>
      <c r="B174" s="34" t="s">
        <v>109</v>
      </c>
      <c r="C174" s="34" t="s">
        <v>13</v>
      </c>
      <c r="D174" s="34">
        <v>17</v>
      </c>
      <c r="E174" s="34" t="s">
        <v>75</v>
      </c>
      <c r="F174" s="34" t="s">
        <v>32</v>
      </c>
      <c r="G174" s="34" t="s">
        <v>0</v>
      </c>
      <c r="H174" s="34" t="s">
        <v>0</v>
      </c>
      <c r="I174" s="34" t="s">
        <v>0</v>
      </c>
      <c r="J174" s="34" t="s">
        <v>0</v>
      </c>
      <c r="K174" s="34" t="s">
        <v>0</v>
      </c>
      <c r="L174" s="34" t="s">
        <v>0</v>
      </c>
      <c r="M174" s="21">
        <f t="shared" si="43"/>
        <v>19304136.149999999</v>
      </c>
      <c r="N174" s="21">
        <f t="shared" si="43"/>
        <v>2672167</v>
      </c>
      <c r="O174" s="21">
        <f t="shared" si="43"/>
        <v>2597214.5</v>
      </c>
      <c r="P174" s="101">
        <f t="shared" si="27"/>
        <v>0.13454186604459895</v>
      </c>
      <c r="Q174" s="76"/>
    </row>
    <row r="175" spans="1:17" ht="15" customHeight="1" x14ac:dyDescent="0.2">
      <c r="A175" s="36" t="s">
        <v>33</v>
      </c>
      <c r="B175" s="34" t="s">
        <v>109</v>
      </c>
      <c r="C175" s="34" t="s">
        <v>13</v>
      </c>
      <c r="D175" s="34">
        <v>17</v>
      </c>
      <c r="E175" s="34" t="s">
        <v>75</v>
      </c>
      <c r="F175" s="34" t="s">
        <v>32</v>
      </c>
      <c r="G175" s="34" t="s">
        <v>34</v>
      </c>
      <c r="H175" s="34" t="s">
        <v>0</v>
      </c>
      <c r="I175" s="34" t="s">
        <v>0</v>
      </c>
      <c r="J175" s="34" t="s">
        <v>0</v>
      </c>
      <c r="K175" s="34" t="s">
        <v>0</v>
      </c>
      <c r="L175" s="34" t="s">
        <v>0</v>
      </c>
      <c r="M175" s="21">
        <f t="shared" si="43"/>
        <v>19304136.149999999</v>
      </c>
      <c r="N175" s="21">
        <f t="shared" si="43"/>
        <v>2672167</v>
      </c>
      <c r="O175" s="21">
        <f t="shared" si="43"/>
        <v>2597214.5</v>
      </c>
      <c r="P175" s="101">
        <f t="shared" si="27"/>
        <v>0.13454186604459895</v>
      </c>
      <c r="Q175" s="76"/>
    </row>
    <row r="176" spans="1:17" ht="52.35" customHeight="1" x14ac:dyDescent="0.2">
      <c r="A176" s="22" t="s">
        <v>164</v>
      </c>
      <c r="B176" s="34" t="s">
        <v>109</v>
      </c>
      <c r="C176" s="34" t="s">
        <v>13</v>
      </c>
      <c r="D176" s="34">
        <v>17</v>
      </c>
      <c r="E176" s="34" t="s">
        <v>75</v>
      </c>
      <c r="F176" s="34" t="s">
        <v>32</v>
      </c>
      <c r="G176" s="34" t="s">
        <v>34</v>
      </c>
      <c r="H176" s="34" t="s">
        <v>165</v>
      </c>
      <c r="I176" s="35" t="s">
        <v>0</v>
      </c>
      <c r="J176" s="35" t="s">
        <v>0</v>
      </c>
      <c r="K176" s="35" t="s">
        <v>0</v>
      </c>
      <c r="L176" s="35" t="s">
        <v>0</v>
      </c>
      <c r="M176" s="21">
        <f t="shared" si="43"/>
        <v>19304136.149999999</v>
      </c>
      <c r="N176" s="21">
        <f t="shared" si="43"/>
        <v>2672167</v>
      </c>
      <c r="O176" s="21">
        <f t="shared" si="43"/>
        <v>2597214.5</v>
      </c>
      <c r="P176" s="101">
        <f t="shared" si="27"/>
        <v>0.13454186604459895</v>
      </c>
      <c r="Q176" s="76"/>
    </row>
    <row r="177" spans="1:17" ht="64.900000000000006" customHeight="1" x14ac:dyDescent="0.2">
      <c r="A177" s="22" t="s">
        <v>339</v>
      </c>
      <c r="B177" s="34" t="s">
        <v>109</v>
      </c>
      <c r="C177" s="34" t="s">
        <v>13</v>
      </c>
      <c r="D177" s="34">
        <v>17</v>
      </c>
      <c r="E177" s="34" t="s">
        <v>75</v>
      </c>
      <c r="F177" s="34" t="s">
        <v>32</v>
      </c>
      <c r="G177" s="34" t="s">
        <v>34</v>
      </c>
      <c r="H177" s="34" t="s">
        <v>165</v>
      </c>
      <c r="I177" s="34" t="s">
        <v>156</v>
      </c>
      <c r="J177" s="34" t="s">
        <v>0</v>
      </c>
      <c r="K177" s="34" t="s">
        <v>0</v>
      </c>
      <c r="L177" s="34" t="s">
        <v>0</v>
      </c>
      <c r="M177" s="21">
        <f>M178+M180+M184</f>
        <v>19304136.149999999</v>
      </c>
      <c r="N177" s="21">
        <f>N178+N180+N184</f>
        <v>2672167</v>
      </c>
      <c r="O177" s="21">
        <f>O178+O180+O184</f>
        <v>2597214.5</v>
      </c>
      <c r="P177" s="101">
        <f t="shared" si="27"/>
        <v>0.13454186604459895</v>
      </c>
      <c r="Q177" s="76"/>
    </row>
    <row r="178" spans="1:17" ht="23.25" customHeight="1" x14ac:dyDescent="0.2">
      <c r="A178" s="22" t="s">
        <v>212</v>
      </c>
      <c r="B178" s="23" t="s">
        <v>0</v>
      </c>
      <c r="C178" s="23" t="s">
        <v>0</v>
      </c>
      <c r="D178" s="23" t="s">
        <v>0</v>
      </c>
      <c r="E178" s="23" t="s">
        <v>0</v>
      </c>
      <c r="F178" s="23" t="s">
        <v>0</v>
      </c>
      <c r="G178" s="23" t="s">
        <v>0</v>
      </c>
      <c r="H178" s="23" t="s">
        <v>0</v>
      </c>
      <c r="I178" s="23" t="s">
        <v>0</v>
      </c>
      <c r="J178" s="23" t="s">
        <v>0</v>
      </c>
      <c r="K178" s="23" t="s">
        <v>0</v>
      </c>
      <c r="L178" s="23" t="s">
        <v>0</v>
      </c>
      <c r="M178" s="21">
        <f>M179</f>
        <v>200000</v>
      </c>
      <c r="N178" s="21">
        <f>N179</f>
        <v>0</v>
      </c>
      <c r="O178" s="21">
        <f>O179</f>
        <v>0</v>
      </c>
      <c r="P178" s="101">
        <f t="shared" si="27"/>
        <v>0</v>
      </c>
      <c r="Q178" s="76"/>
    </row>
    <row r="179" spans="1:17" ht="52.35" customHeight="1" x14ac:dyDescent="0.2">
      <c r="A179" s="1" t="s">
        <v>375</v>
      </c>
      <c r="B179" s="26" t="s">
        <v>109</v>
      </c>
      <c r="C179" s="26" t="s">
        <v>13</v>
      </c>
      <c r="D179" s="26">
        <v>17</v>
      </c>
      <c r="E179" s="26" t="s">
        <v>75</v>
      </c>
      <c r="F179" s="26" t="s">
        <v>32</v>
      </c>
      <c r="G179" s="26" t="s">
        <v>34</v>
      </c>
      <c r="H179" s="26" t="s">
        <v>165</v>
      </c>
      <c r="I179" s="26" t="s">
        <v>156</v>
      </c>
      <c r="J179" s="27" t="s">
        <v>104</v>
      </c>
      <c r="K179" s="27" t="s">
        <v>271</v>
      </c>
      <c r="L179" s="27">
        <v>2018</v>
      </c>
      <c r="M179" s="33">
        <f>5000000-1111231.15-3688768.85</f>
        <v>200000</v>
      </c>
      <c r="N179" s="33">
        <v>0</v>
      </c>
      <c r="O179" s="33">
        <v>0</v>
      </c>
      <c r="P179" s="102">
        <f t="shared" si="27"/>
        <v>0</v>
      </c>
      <c r="Q179" s="98"/>
    </row>
    <row r="180" spans="1:17" ht="34.35" customHeight="1" x14ac:dyDescent="0.2">
      <c r="A180" s="22" t="s">
        <v>272</v>
      </c>
      <c r="B180" s="23" t="s">
        <v>0</v>
      </c>
      <c r="C180" s="23" t="s">
        <v>0</v>
      </c>
      <c r="D180" s="23"/>
      <c r="E180" s="23" t="s">
        <v>0</v>
      </c>
      <c r="F180" s="23" t="s">
        <v>0</v>
      </c>
      <c r="G180" s="23" t="s">
        <v>0</v>
      </c>
      <c r="H180" s="23" t="s">
        <v>0</v>
      </c>
      <c r="I180" s="23" t="s">
        <v>0</v>
      </c>
      <c r="J180" s="23" t="s">
        <v>0</v>
      </c>
      <c r="K180" s="23" t="s">
        <v>0</v>
      </c>
      <c r="L180" s="23" t="s">
        <v>0</v>
      </c>
      <c r="M180" s="21">
        <f>M181+M182+M183</f>
        <v>13001604.050000001</v>
      </c>
      <c r="N180" s="21">
        <f>N181+N182+N183</f>
        <v>2672167</v>
      </c>
      <c r="O180" s="21">
        <f>O181+O182+O183</f>
        <v>2597214.5</v>
      </c>
      <c r="P180" s="101">
        <f t="shared" si="27"/>
        <v>0.19976108255657885</v>
      </c>
      <c r="Q180" s="76"/>
    </row>
    <row r="181" spans="1:17" ht="66" customHeight="1" x14ac:dyDescent="0.2">
      <c r="A181" s="1" t="s">
        <v>380</v>
      </c>
      <c r="B181" s="26" t="s">
        <v>109</v>
      </c>
      <c r="C181" s="26" t="s">
        <v>13</v>
      </c>
      <c r="D181" s="26">
        <v>17</v>
      </c>
      <c r="E181" s="26" t="s">
        <v>75</v>
      </c>
      <c r="F181" s="26" t="s">
        <v>32</v>
      </c>
      <c r="G181" s="26" t="s">
        <v>34</v>
      </c>
      <c r="H181" s="26" t="s">
        <v>165</v>
      </c>
      <c r="I181" s="26" t="s">
        <v>156</v>
      </c>
      <c r="J181" s="27" t="s">
        <v>172</v>
      </c>
      <c r="K181" s="27">
        <v>3</v>
      </c>
      <c r="L181" s="27">
        <v>2018</v>
      </c>
      <c r="M181" s="33">
        <v>4180000</v>
      </c>
      <c r="N181" s="33">
        <v>2672167</v>
      </c>
      <c r="O181" s="33">
        <v>2597214.5</v>
      </c>
      <c r="P181" s="102">
        <f t="shared" si="27"/>
        <v>0.62134318181818182</v>
      </c>
      <c r="Q181" s="98"/>
    </row>
    <row r="182" spans="1:17" ht="60.75" customHeight="1" x14ac:dyDescent="0.2">
      <c r="A182" s="1" t="s">
        <v>382</v>
      </c>
      <c r="B182" s="26" t="s">
        <v>109</v>
      </c>
      <c r="C182" s="26" t="s">
        <v>13</v>
      </c>
      <c r="D182" s="26">
        <v>17</v>
      </c>
      <c r="E182" s="26" t="s">
        <v>75</v>
      </c>
      <c r="F182" s="26" t="s">
        <v>32</v>
      </c>
      <c r="G182" s="26" t="s">
        <v>34</v>
      </c>
      <c r="H182" s="26" t="s">
        <v>165</v>
      </c>
      <c r="I182" s="26" t="s">
        <v>156</v>
      </c>
      <c r="J182" s="27" t="s">
        <v>172</v>
      </c>
      <c r="K182" s="27">
        <v>1</v>
      </c>
      <c r="L182" s="27">
        <v>2018</v>
      </c>
      <c r="M182" s="33">
        <f>4180000+245605.4</f>
        <v>4425605.4000000004</v>
      </c>
      <c r="N182" s="33">
        <v>0</v>
      </c>
      <c r="O182" s="33">
        <v>0</v>
      </c>
      <c r="P182" s="102">
        <f t="shared" si="27"/>
        <v>0</v>
      </c>
      <c r="Q182" s="98"/>
    </row>
    <row r="183" spans="1:17" ht="64.5" customHeight="1" x14ac:dyDescent="0.2">
      <c r="A183" s="1" t="s">
        <v>381</v>
      </c>
      <c r="B183" s="26" t="s">
        <v>109</v>
      </c>
      <c r="C183" s="26" t="s">
        <v>13</v>
      </c>
      <c r="D183" s="26">
        <v>17</v>
      </c>
      <c r="E183" s="26" t="s">
        <v>75</v>
      </c>
      <c r="F183" s="26" t="s">
        <v>32</v>
      </c>
      <c r="G183" s="26" t="s">
        <v>34</v>
      </c>
      <c r="H183" s="26" t="s">
        <v>165</v>
      </c>
      <c r="I183" s="26" t="s">
        <v>156</v>
      </c>
      <c r="J183" s="27" t="s">
        <v>172</v>
      </c>
      <c r="K183" s="27">
        <v>1</v>
      </c>
      <c r="L183" s="27">
        <v>2018</v>
      </c>
      <c r="M183" s="33">
        <f>4180000+215998.65</f>
        <v>4395998.6500000004</v>
      </c>
      <c r="N183" s="33">
        <v>0</v>
      </c>
      <c r="O183" s="33">
        <v>0</v>
      </c>
      <c r="P183" s="102">
        <f t="shared" si="27"/>
        <v>0</v>
      </c>
      <c r="Q183" s="98"/>
    </row>
    <row r="184" spans="1:17" ht="15" customHeight="1" x14ac:dyDescent="0.2">
      <c r="A184" s="22" t="s">
        <v>216</v>
      </c>
      <c r="B184" s="23" t="s">
        <v>0</v>
      </c>
      <c r="C184" s="23" t="s">
        <v>0</v>
      </c>
      <c r="D184" s="23" t="s">
        <v>0</v>
      </c>
      <c r="E184" s="23" t="s">
        <v>0</v>
      </c>
      <c r="F184" s="23" t="s">
        <v>0</v>
      </c>
      <c r="G184" s="23" t="s">
        <v>0</v>
      </c>
      <c r="H184" s="23" t="s">
        <v>0</v>
      </c>
      <c r="I184" s="23" t="s">
        <v>0</v>
      </c>
      <c r="J184" s="23" t="s">
        <v>0</v>
      </c>
      <c r="K184" s="23" t="s">
        <v>0</v>
      </c>
      <c r="L184" s="23" t="s">
        <v>0</v>
      </c>
      <c r="M184" s="21">
        <f>M185</f>
        <v>6102532.0999999996</v>
      </c>
      <c r="N184" s="21">
        <f>N185</f>
        <v>0</v>
      </c>
      <c r="O184" s="21">
        <f>O185</f>
        <v>0</v>
      </c>
      <c r="P184" s="101">
        <f t="shared" si="27"/>
        <v>0</v>
      </c>
      <c r="Q184" s="76"/>
    </row>
    <row r="185" spans="1:17" ht="63" customHeight="1" x14ac:dyDescent="0.2">
      <c r="A185" s="1" t="s">
        <v>386</v>
      </c>
      <c r="B185" s="26" t="s">
        <v>109</v>
      </c>
      <c r="C185" s="26" t="s">
        <v>13</v>
      </c>
      <c r="D185" s="26">
        <v>17</v>
      </c>
      <c r="E185" s="26" t="s">
        <v>75</v>
      </c>
      <c r="F185" s="26" t="s">
        <v>32</v>
      </c>
      <c r="G185" s="26" t="s">
        <v>34</v>
      </c>
      <c r="H185" s="26" t="s">
        <v>165</v>
      </c>
      <c r="I185" s="26" t="s">
        <v>156</v>
      </c>
      <c r="J185" s="27" t="s">
        <v>104</v>
      </c>
      <c r="K185" s="27" t="s">
        <v>273</v>
      </c>
      <c r="L185" s="27">
        <v>2018</v>
      </c>
      <c r="M185" s="33">
        <f>5452905+649627.1</f>
        <v>6102532.0999999996</v>
      </c>
      <c r="N185" s="33">
        <v>0</v>
      </c>
      <c r="O185" s="33">
        <v>0</v>
      </c>
      <c r="P185" s="102">
        <f t="shared" si="27"/>
        <v>0</v>
      </c>
      <c r="Q185" s="98"/>
    </row>
    <row r="186" spans="1:17" ht="54" customHeight="1" x14ac:dyDescent="0.2">
      <c r="A186" s="22" t="s">
        <v>110</v>
      </c>
      <c r="B186" s="34" t="s">
        <v>109</v>
      </c>
      <c r="C186" s="34" t="s">
        <v>14</v>
      </c>
      <c r="D186" s="34" t="s">
        <v>0</v>
      </c>
      <c r="E186" s="34" t="s">
        <v>0</v>
      </c>
      <c r="F186" s="34" t="s">
        <v>0</v>
      </c>
      <c r="G186" s="34" t="s">
        <v>0</v>
      </c>
      <c r="H186" s="35" t="s">
        <v>0</v>
      </c>
      <c r="I186" s="35" t="s">
        <v>0</v>
      </c>
      <c r="J186" s="35" t="s">
        <v>0</v>
      </c>
      <c r="K186" s="35" t="s">
        <v>0</v>
      </c>
      <c r="L186" s="35" t="s">
        <v>0</v>
      </c>
      <c r="M186" s="21">
        <f>M187+M209+M239+M254</f>
        <v>477453314.06999999</v>
      </c>
      <c r="N186" s="21">
        <f>N187+N209+N239+N254</f>
        <v>6833356.8600000003</v>
      </c>
      <c r="O186" s="21">
        <f>O187+O209+O239+O254</f>
        <v>3267498.48</v>
      </c>
      <c r="P186" s="101">
        <f t="shared" si="27"/>
        <v>6.8435978633105644E-3</v>
      </c>
      <c r="Q186" s="76"/>
    </row>
    <row r="187" spans="1:17" ht="48" customHeight="1" x14ac:dyDescent="0.2">
      <c r="A187" s="22" t="s">
        <v>328</v>
      </c>
      <c r="B187" s="34" t="s">
        <v>109</v>
      </c>
      <c r="C187" s="34" t="s">
        <v>14</v>
      </c>
      <c r="D187" s="34" t="s">
        <v>81</v>
      </c>
      <c r="E187" s="34" t="s">
        <v>0</v>
      </c>
      <c r="F187" s="34" t="s">
        <v>0</v>
      </c>
      <c r="G187" s="34" t="s">
        <v>0</v>
      </c>
      <c r="H187" s="35" t="s">
        <v>0</v>
      </c>
      <c r="I187" s="35" t="s">
        <v>0</v>
      </c>
      <c r="J187" s="35" t="s">
        <v>0</v>
      </c>
      <c r="K187" s="35" t="s">
        <v>0</v>
      </c>
      <c r="L187" s="35" t="s">
        <v>0</v>
      </c>
      <c r="M187" s="21">
        <f t="shared" ref="M187:O191" si="44">M188</f>
        <v>10552335.01</v>
      </c>
      <c r="N187" s="21">
        <f t="shared" si="44"/>
        <v>185250</v>
      </c>
      <c r="O187" s="21">
        <f t="shared" si="44"/>
        <v>185250</v>
      </c>
      <c r="P187" s="101">
        <f t="shared" si="27"/>
        <v>1.7555356214946402E-2</v>
      </c>
      <c r="Q187" s="76"/>
    </row>
    <row r="188" spans="1:17" ht="34.35" customHeight="1" x14ac:dyDescent="0.2">
      <c r="A188" s="22" t="s">
        <v>337</v>
      </c>
      <c r="B188" s="34" t="s">
        <v>109</v>
      </c>
      <c r="C188" s="34" t="s">
        <v>14</v>
      </c>
      <c r="D188" s="34" t="s">
        <v>81</v>
      </c>
      <c r="E188" s="34" t="s">
        <v>75</v>
      </c>
      <c r="F188" s="34" t="s">
        <v>0</v>
      </c>
      <c r="G188" s="34" t="s">
        <v>0</v>
      </c>
      <c r="H188" s="35" t="s">
        <v>0</v>
      </c>
      <c r="I188" s="35" t="s">
        <v>0</v>
      </c>
      <c r="J188" s="35" t="s">
        <v>0</v>
      </c>
      <c r="K188" s="35" t="s">
        <v>0</v>
      </c>
      <c r="L188" s="35" t="s">
        <v>0</v>
      </c>
      <c r="M188" s="21">
        <f t="shared" si="44"/>
        <v>10552335.01</v>
      </c>
      <c r="N188" s="21">
        <f t="shared" si="44"/>
        <v>185250</v>
      </c>
      <c r="O188" s="21">
        <f t="shared" si="44"/>
        <v>185250</v>
      </c>
      <c r="P188" s="101">
        <f t="shared" si="27"/>
        <v>1.7555356214946402E-2</v>
      </c>
      <c r="Q188" s="76"/>
    </row>
    <row r="189" spans="1:17" ht="15" customHeight="1" x14ac:dyDescent="0.2">
      <c r="A189" s="36" t="s">
        <v>31</v>
      </c>
      <c r="B189" s="34" t="s">
        <v>109</v>
      </c>
      <c r="C189" s="34" t="s">
        <v>14</v>
      </c>
      <c r="D189" s="34" t="s">
        <v>81</v>
      </c>
      <c r="E189" s="34" t="s">
        <v>75</v>
      </c>
      <c r="F189" s="34" t="s">
        <v>32</v>
      </c>
      <c r="G189" s="34" t="s">
        <v>0</v>
      </c>
      <c r="H189" s="34" t="s">
        <v>0</v>
      </c>
      <c r="I189" s="34" t="s">
        <v>0</v>
      </c>
      <c r="J189" s="34" t="s">
        <v>0</v>
      </c>
      <c r="K189" s="34" t="s">
        <v>0</v>
      </c>
      <c r="L189" s="34" t="s">
        <v>0</v>
      </c>
      <c r="M189" s="21">
        <f t="shared" si="44"/>
        <v>10552335.01</v>
      </c>
      <c r="N189" s="21">
        <f t="shared" si="44"/>
        <v>185250</v>
      </c>
      <c r="O189" s="21">
        <f t="shared" si="44"/>
        <v>185250</v>
      </c>
      <c r="P189" s="101">
        <f t="shared" si="27"/>
        <v>1.7555356214946402E-2</v>
      </c>
      <c r="Q189" s="76"/>
    </row>
    <row r="190" spans="1:17" ht="15" customHeight="1" x14ac:dyDescent="0.2">
      <c r="A190" s="36" t="s">
        <v>33</v>
      </c>
      <c r="B190" s="34" t="s">
        <v>109</v>
      </c>
      <c r="C190" s="34" t="s">
        <v>14</v>
      </c>
      <c r="D190" s="34" t="s">
        <v>81</v>
      </c>
      <c r="E190" s="34" t="s">
        <v>75</v>
      </c>
      <c r="F190" s="34" t="s">
        <v>32</v>
      </c>
      <c r="G190" s="34" t="s">
        <v>34</v>
      </c>
      <c r="H190" s="34" t="s">
        <v>0</v>
      </c>
      <c r="I190" s="34" t="s">
        <v>0</v>
      </c>
      <c r="J190" s="34" t="s">
        <v>0</v>
      </c>
      <c r="K190" s="34" t="s">
        <v>0</v>
      </c>
      <c r="L190" s="34" t="s">
        <v>0</v>
      </c>
      <c r="M190" s="21">
        <f t="shared" si="44"/>
        <v>10552335.01</v>
      </c>
      <c r="N190" s="21">
        <f t="shared" si="44"/>
        <v>185250</v>
      </c>
      <c r="O190" s="21">
        <f t="shared" si="44"/>
        <v>185250</v>
      </c>
      <c r="P190" s="101">
        <f t="shared" si="27"/>
        <v>1.7555356214946402E-2</v>
      </c>
      <c r="Q190" s="76"/>
    </row>
    <row r="191" spans="1:17" ht="48" customHeight="1" x14ac:dyDescent="0.2">
      <c r="A191" s="22" t="s">
        <v>164</v>
      </c>
      <c r="B191" s="34" t="s">
        <v>109</v>
      </c>
      <c r="C191" s="34" t="s">
        <v>14</v>
      </c>
      <c r="D191" s="34" t="s">
        <v>81</v>
      </c>
      <c r="E191" s="34" t="s">
        <v>75</v>
      </c>
      <c r="F191" s="34" t="s">
        <v>32</v>
      </c>
      <c r="G191" s="34" t="s">
        <v>34</v>
      </c>
      <c r="H191" s="34" t="s">
        <v>165</v>
      </c>
      <c r="I191" s="35" t="s">
        <v>0</v>
      </c>
      <c r="J191" s="35" t="s">
        <v>0</v>
      </c>
      <c r="K191" s="35" t="s">
        <v>0</v>
      </c>
      <c r="L191" s="35" t="s">
        <v>0</v>
      </c>
      <c r="M191" s="21">
        <f t="shared" si="44"/>
        <v>10552335.01</v>
      </c>
      <c r="N191" s="21">
        <f t="shared" si="44"/>
        <v>185250</v>
      </c>
      <c r="O191" s="21">
        <f t="shared" si="44"/>
        <v>185250</v>
      </c>
      <c r="P191" s="101">
        <f t="shared" si="27"/>
        <v>1.7555356214946402E-2</v>
      </c>
      <c r="Q191" s="76"/>
    </row>
    <row r="192" spans="1:17" ht="64.900000000000006" customHeight="1" x14ac:dyDescent="0.2">
      <c r="A192" s="22" t="s">
        <v>339</v>
      </c>
      <c r="B192" s="34" t="s">
        <v>109</v>
      </c>
      <c r="C192" s="34" t="s">
        <v>14</v>
      </c>
      <c r="D192" s="34" t="s">
        <v>81</v>
      </c>
      <c r="E192" s="34" t="s">
        <v>75</v>
      </c>
      <c r="F192" s="34" t="s">
        <v>32</v>
      </c>
      <c r="G192" s="34" t="s">
        <v>34</v>
      </c>
      <c r="H192" s="34" t="s">
        <v>165</v>
      </c>
      <c r="I192" s="34" t="s">
        <v>156</v>
      </c>
      <c r="J192" s="34" t="s">
        <v>0</v>
      </c>
      <c r="K192" s="34"/>
      <c r="L192" s="34" t="s">
        <v>0</v>
      </c>
      <c r="M192" s="21">
        <f>M193+M195+M198+M200+M202+M205+M207</f>
        <v>10552335.01</v>
      </c>
      <c r="N192" s="21">
        <f>N193+N195+N198+N200+N202+N205+N207</f>
        <v>185250</v>
      </c>
      <c r="O192" s="21">
        <f>O193+O195+O198+O200+O202+O205+O207</f>
        <v>185250</v>
      </c>
      <c r="P192" s="101">
        <f t="shared" si="27"/>
        <v>1.7555356214946402E-2</v>
      </c>
      <c r="Q192" s="76"/>
    </row>
    <row r="193" spans="1:18" ht="15" customHeight="1" x14ac:dyDescent="0.2">
      <c r="A193" s="22" t="s">
        <v>221</v>
      </c>
      <c r="B193" s="23" t="s">
        <v>0</v>
      </c>
      <c r="C193" s="23" t="s">
        <v>0</v>
      </c>
      <c r="D193" s="23" t="s">
        <v>0</v>
      </c>
      <c r="E193" s="23" t="s">
        <v>0</v>
      </c>
      <c r="F193" s="23" t="s">
        <v>0</v>
      </c>
      <c r="G193" s="23" t="s">
        <v>0</v>
      </c>
      <c r="H193" s="23" t="s">
        <v>0</v>
      </c>
      <c r="I193" s="23" t="s">
        <v>0</v>
      </c>
      <c r="J193" s="23" t="s">
        <v>0</v>
      </c>
      <c r="K193" s="23" t="s">
        <v>0</v>
      </c>
      <c r="L193" s="23" t="s">
        <v>0</v>
      </c>
      <c r="M193" s="21">
        <f>M194</f>
        <v>1360067</v>
      </c>
      <c r="N193" s="21">
        <f>N194</f>
        <v>0</v>
      </c>
      <c r="O193" s="21">
        <f>O194</f>
        <v>0</v>
      </c>
      <c r="P193" s="101">
        <f t="shared" si="27"/>
        <v>0</v>
      </c>
      <c r="Q193" s="76"/>
    </row>
    <row r="194" spans="1:18" ht="52.35" customHeight="1" x14ac:dyDescent="0.2">
      <c r="A194" s="1" t="s">
        <v>400</v>
      </c>
      <c r="B194" s="26">
        <v>19</v>
      </c>
      <c r="C194" s="26">
        <v>2</v>
      </c>
      <c r="D194" s="26">
        <v>14</v>
      </c>
      <c r="E194" s="26" t="s">
        <v>75</v>
      </c>
      <c r="F194" s="26" t="s">
        <v>32</v>
      </c>
      <c r="G194" s="26" t="s">
        <v>34</v>
      </c>
      <c r="H194" s="26">
        <v>11270</v>
      </c>
      <c r="I194" s="26" t="s">
        <v>156</v>
      </c>
      <c r="J194" s="27" t="s">
        <v>104</v>
      </c>
      <c r="K194" s="27">
        <v>1.6930000000000001</v>
      </c>
      <c r="L194" s="27">
        <v>2018</v>
      </c>
      <c r="M194" s="33">
        <v>1360067</v>
      </c>
      <c r="N194" s="33">
        <v>0</v>
      </c>
      <c r="O194" s="33">
        <v>0</v>
      </c>
      <c r="P194" s="102">
        <f t="shared" si="27"/>
        <v>0</v>
      </c>
      <c r="Q194" s="98"/>
      <c r="R194" s="79"/>
    </row>
    <row r="195" spans="1:18" ht="21.75" customHeight="1" x14ac:dyDescent="0.2">
      <c r="A195" s="22" t="s">
        <v>275</v>
      </c>
      <c r="B195" s="23" t="s">
        <v>0</v>
      </c>
      <c r="C195" s="23" t="s">
        <v>0</v>
      </c>
      <c r="D195" s="23" t="s">
        <v>0</v>
      </c>
      <c r="E195" s="23" t="s">
        <v>0</v>
      </c>
      <c r="F195" s="23" t="s">
        <v>0</v>
      </c>
      <c r="G195" s="23" t="s">
        <v>0</v>
      </c>
      <c r="H195" s="23" t="s">
        <v>0</v>
      </c>
      <c r="I195" s="23" t="s">
        <v>0</v>
      </c>
      <c r="J195" s="23" t="s">
        <v>0</v>
      </c>
      <c r="K195" s="23" t="s">
        <v>0</v>
      </c>
      <c r="L195" s="23" t="s">
        <v>0</v>
      </c>
      <c r="M195" s="21">
        <f>M196+M197</f>
        <v>2281313</v>
      </c>
      <c r="N195" s="21">
        <f>N196+N197</f>
        <v>0</v>
      </c>
      <c r="O195" s="21">
        <f>O196+O197</f>
        <v>0</v>
      </c>
      <c r="P195" s="101">
        <f t="shared" si="27"/>
        <v>0</v>
      </c>
      <c r="Q195" s="76"/>
    </row>
    <row r="196" spans="1:18" ht="35.25" customHeight="1" x14ac:dyDescent="0.2">
      <c r="A196" s="1" t="s">
        <v>276</v>
      </c>
      <c r="B196" s="26" t="s">
        <v>109</v>
      </c>
      <c r="C196" s="26" t="s">
        <v>14</v>
      </c>
      <c r="D196" s="26" t="s">
        <v>81</v>
      </c>
      <c r="E196" s="26" t="s">
        <v>75</v>
      </c>
      <c r="F196" s="26" t="s">
        <v>32</v>
      </c>
      <c r="G196" s="26" t="s">
        <v>34</v>
      </c>
      <c r="H196" s="26" t="s">
        <v>165</v>
      </c>
      <c r="I196" s="26" t="s">
        <v>156</v>
      </c>
      <c r="J196" s="27" t="s">
        <v>104</v>
      </c>
      <c r="K196" s="27" t="s">
        <v>277</v>
      </c>
      <c r="L196" s="27">
        <v>2018</v>
      </c>
      <c r="M196" s="33">
        <f>414373+992940</f>
        <v>1407313</v>
      </c>
      <c r="N196" s="33">
        <v>0</v>
      </c>
      <c r="O196" s="33">
        <v>0</v>
      </c>
      <c r="P196" s="102">
        <f t="shared" si="27"/>
        <v>0</v>
      </c>
      <c r="Q196" s="98"/>
    </row>
    <row r="197" spans="1:18" ht="30" customHeight="1" x14ac:dyDescent="0.2">
      <c r="A197" s="1" t="s">
        <v>278</v>
      </c>
      <c r="B197" s="26" t="s">
        <v>109</v>
      </c>
      <c r="C197" s="26" t="s">
        <v>14</v>
      </c>
      <c r="D197" s="26" t="s">
        <v>81</v>
      </c>
      <c r="E197" s="26" t="s">
        <v>75</v>
      </c>
      <c r="F197" s="26" t="s">
        <v>32</v>
      </c>
      <c r="G197" s="26" t="s">
        <v>34</v>
      </c>
      <c r="H197" s="26" t="s">
        <v>165</v>
      </c>
      <c r="I197" s="26" t="s">
        <v>156</v>
      </c>
      <c r="J197" s="27" t="s">
        <v>104</v>
      </c>
      <c r="K197" s="27">
        <v>3</v>
      </c>
      <c r="L197" s="27">
        <v>2018</v>
      </c>
      <c r="M197" s="33">
        <f>342000+532000</f>
        <v>874000</v>
      </c>
      <c r="N197" s="33">
        <v>0</v>
      </c>
      <c r="O197" s="33">
        <v>0</v>
      </c>
      <c r="P197" s="102">
        <f t="shared" si="27"/>
        <v>0</v>
      </c>
      <c r="Q197" s="98"/>
    </row>
    <row r="198" spans="1:18" ht="18.75" customHeight="1" x14ac:dyDescent="0.2">
      <c r="A198" s="22" t="s">
        <v>228</v>
      </c>
      <c r="B198" s="23" t="s">
        <v>0</v>
      </c>
      <c r="C198" s="23" t="s">
        <v>0</v>
      </c>
      <c r="D198" s="23" t="s">
        <v>0</v>
      </c>
      <c r="E198" s="23" t="s">
        <v>0</v>
      </c>
      <c r="F198" s="23" t="s">
        <v>0</v>
      </c>
      <c r="G198" s="23" t="s">
        <v>0</v>
      </c>
      <c r="H198" s="23" t="s">
        <v>0</v>
      </c>
      <c r="I198" s="23" t="s">
        <v>0</v>
      </c>
      <c r="J198" s="23" t="s">
        <v>0</v>
      </c>
      <c r="K198" s="23" t="s">
        <v>0</v>
      </c>
      <c r="L198" s="23" t="s">
        <v>0</v>
      </c>
      <c r="M198" s="21">
        <f>M199</f>
        <v>733438.96</v>
      </c>
      <c r="N198" s="21">
        <f>N199</f>
        <v>185250</v>
      </c>
      <c r="O198" s="21">
        <f>O199</f>
        <v>185250</v>
      </c>
      <c r="P198" s="101">
        <f t="shared" si="27"/>
        <v>0.25257725605413711</v>
      </c>
      <c r="Q198" s="76"/>
    </row>
    <row r="199" spans="1:18" ht="34.35" customHeight="1" x14ac:dyDescent="0.2">
      <c r="A199" s="1" t="s">
        <v>342</v>
      </c>
      <c r="B199" s="26" t="s">
        <v>109</v>
      </c>
      <c r="C199" s="26" t="s">
        <v>14</v>
      </c>
      <c r="D199" s="26" t="s">
        <v>81</v>
      </c>
      <c r="E199" s="26" t="s">
        <v>75</v>
      </c>
      <c r="F199" s="26" t="s">
        <v>32</v>
      </c>
      <c r="G199" s="26" t="s">
        <v>34</v>
      </c>
      <c r="H199" s="26" t="s">
        <v>165</v>
      </c>
      <c r="I199" s="26" t="s">
        <v>156</v>
      </c>
      <c r="J199" s="27" t="s">
        <v>104</v>
      </c>
      <c r="K199" s="27" t="s">
        <v>282</v>
      </c>
      <c r="L199" s="27">
        <v>2018</v>
      </c>
      <c r="M199" s="33">
        <f>714352.51+19086.45</f>
        <v>733438.96</v>
      </c>
      <c r="N199" s="33">
        <v>185250</v>
      </c>
      <c r="O199" s="33">
        <v>185250</v>
      </c>
      <c r="P199" s="102">
        <f t="shared" ref="P199:P262" si="45">O199/M199</f>
        <v>0.25257725605413711</v>
      </c>
      <c r="Q199" s="98"/>
    </row>
    <row r="200" spans="1:18" ht="15" customHeight="1" x14ac:dyDescent="0.2">
      <c r="A200" s="22" t="s">
        <v>283</v>
      </c>
      <c r="B200" s="23" t="s">
        <v>0</v>
      </c>
      <c r="C200" s="23" t="s">
        <v>0</v>
      </c>
      <c r="D200" s="23" t="s">
        <v>0</v>
      </c>
      <c r="E200" s="23" t="s">
        <v>0</v>
      </c>
      <c r="F200" s="23" t="s">
        <v>0</v>
      </c>
      <c r="G200" s="23" t="s">
        <v>0</v>
      </c>
      <c r="H200" s="23" t="s">
        <v>0</v>
      </c>
      <c r="I200" s="23" t="s">
        <v>0</v>
      </c>
      <c r="J200" s="23" t="s">
        <v>0</v>
      </c>
      <c r="K200" s="23" t="s">
        <v>0</v>
      </c>
      <c r="L200" s="23" t="s">
        <v>0</v>
      </c>
      <c r="M200" s="21">
        <f>M201</f>
        <v>144618.5</v>
      </c>
      <c r="N200" s="21">
        <f>N201</f>
        <v>0</v>
      </c>
      <c r="O200" s="21">
        <f>O201</f>
        <v>0</v>
      </c>
      <c r="P200" s="101">
        <f t="shared" si="45"/>
        <v>0</v>
      </c>
      <c r="Q200" s="76"/>
    </row>
    <row r="201" spans="1:18" ht="34.35" customHeight="1" x14ac:dyDescent="0.2">
      <c r="A201" s="1" t="s">
        <v>343</v>
      </c>
      <c r="B201" s="26" t="s">
        <v>109</v>
      </c>
      <c r="C201" s="26" t="s">
        <v>14</v>
      </c>
      <c r="D201" s="26" t="s">
        <v>81</v>
      </c>
      <c r="E201" s="26" t="s">
        <v>75</v>
      </c>
      <c r="F201" s="26" t="s">
        <v>32</v>
      </c>
      <c r="G201" s="26" t="s">
        <v>34</v>
      </c>
      <c r="H201" s="26" t="s">
        <v>165</v>
      </c>
      <c r="I201" s="26" t="s">
        <v>156</v>
      </c>
      <c r="J201" s="27" t="s">
        <v>104</v>
      </c>
      <c r="K201" s="27">
        <v>5</v>
      </c>
      <c r="L201" s="27">
        <v>2018</v>
      </c>
      <c r="M201" s="33">
        <f>1539000-1394381.5</f>
        <v>144618.5</v>
      </c>
      <c r="N201" s="33">
        <v>0</v>
      </c>
      <c r="O201" s="33">
        <v>0</v>
      </c>
      <c r="P201" s="102">
        <f t="shared" si="45"/>
        <v>0</v>
      </c>
      <c r="Q201" s="98"/>
      <c r="R201" s="79"/>
    </row>
    <row r="202" spans="1:18" ht="19.5" customHeight="1" x14ac:dyDescent="0.2">
      <c r="A202" s="22" t="s">
        <v>189</v>
      </c>
      <c r="B202" s="23" t="s">
        <v>0</v>
      </c>
      <c r="C202" s="23" t="s">
        <v>0</v>
      </c>
      <c r="D202" s="23" t="s">
        <v>0</v>
      </c>
      <c r="E202" s="23" t="s">
        <v>0</v>
      </c>
      <c r="F202" s="23" t="s">
        <v>0</v>
      </c>
      <c r="G202" s="23" t="s">
        <v>0</v>
      </c>
      <c r="H202" s="23" t="s">
        <v>0</v>
      </c>
      <c r="I202" s="23" t="s">
        <v>0</v>
      </c>
      <c r="J202" s="23" t="s">
        <v>0</v>
      </c>
      <c r="K202" s="23" t="s">
        <v>0</v>
      </c>
      <c r="L202" s="23" t="s">
        <v>0</v>
      </c>
      <c r="M202" s="21">
        <f>M203+M204</f>
        <v>5484662.5499999998</v>
      </c>
      <c r="N202" s="21">
        <f>N203+N204</f>
        <v>0</v>
      </c>
      <c r="O202" s="21">
        <f>O203+O204</f>
        <v>0</v>
      </c>
      <c r="P202" s="101">
        <f t="shared" si="45"/>
        <v>0</v>
      </c>
      <c r="Q202" s="76"/>
    </row>
    <row r="203" spans="1:18" ht="39.75" customHeight="1" x14ac:dyDescent="0.2">
      <c r="A203" s="1" t="s">
        <v>231</v>
      </c>
      <c r="B203" s="26" t="s">
        <v>109</v>
      </c>
      <c r="C203" s="26" t="s">
        <v>14</v>
      </c>
      <c r="D203" s="26" t="s">
        <v>81</v>
      </c>
      <c r="E203" s="26" t="s">
        <v>75</v>
      </c>
      <c r="F203" s="26" t="s">
        <v>32</v>
      </c>
      <c r="G203" s="26" t="s">
        <v>34</v>
      </c>
      <c r="H203" s="26" t="s">
        <v>165</v>
      </c>
      <c r="I203" s="26" t="s">
        <v>156</v>
      </c>
      <c r="J203" s="27" t="s">
        <v>104</v>
      </c>
      <c r="K203" s="27" t="s">
        <v>232</v>
      </c>
      <c r="L203" s="27">
        <v>2018</v>
      </c>
      <c r="M203" s="33">
        <v>2912367.5</v>
      </c>
      <c r="N203" s="33">
        <v>0</v>
      </c>
      <c r="O203" s="33">
        <v>0</v>
      </c>
      <c r="P203" s="102">
        <f t="shared" si="45"/>
        <v>0</v>
      </c>
      <c r="Q203" s="98"/>
      <c r="R203" s="79"/>
    </row>
    <row r="204" spans="1:18" ht="36" customHeight="1" x14ac:dyDescent="0.2">
      <c r="A204" s="1" t="s">
        <v>391</v>
      </c>
      <c r="B204" s="26" t="s">
        <v>109</v>
      </c>
      <c r="C204" s="26" t="s">
        <v>14</v>
      </c>
      <c r="D204" s="26" t="s">
        <v>81</v>
      </c>
      <c r="E204" s="26" t="s">
        <v>75</v>
      </c>
      <c r="F204" s="26" t="s">
        <v>32</v>
      </c>
      <c r="G204" s="26" t="s">
        <v>34</v>
      </c>
      <c r="H204" s="26" t="s">
        <v>165</v>
      </c>
      <c r="I204" s="26" t="s">
        <v>156</v>
      </c>
      <c r="J204" s="27" t="s">
        <v>104</v>
      </c>
      <c r="K204" s="27">
        <v>2.657</v>
      </c>
      <c r="L204" s="27">
        <v>2018</v>
      </c>
      <c r="M204" s="33">
        <f>1197000+1375295.05</f>
        <v>2572295.0499999998</v>
      </c>
      <c r="N204" s="33">
        <v>0</v>
      </c>
      <c r="O204" s="33">
        <v>0</v>
      </c>
      <c r="P204" s="102">
        <f t="shared" si="45"/>
        <v>0</v>
      </c>
      <c r="Q204" s="98"/>
    </row>
    <row r="205" spans="1:18" ht="19.5" customHeight="1" x14ac:dyDescent="0.2">
      <c r="A205" s="22" t="s">
        <v>233</v>
      </c>
      <c r="B205" s="23" t="s">
        <v>0</v>
      </c>
      <c r="C205" s="23" t="s">
        <v>0</v>
      </c>
      <c r="D205" s="23" t="s">
        <v>0</v>
      </c>
      <c r="E205" s="23" t="s">
        <v>0</v>
      </c>
      <c r="F205" s="23" t="s">
        <v>0</v>
      </c>
      <c r="G205" s="23" t="s">
        <v>0</v>
      </c>
      <c r="H205" s="23" t="s">
        <v>0</v>
      </c>
      <c r="I205" s="23" t="s">
        <v>0</v>
      </c>
      <c r="J205" s="23" t="s">
        <v>0</v>
      </c>
      <c r="K205" s="23" t="s">
        <v>0</v>
      </c>
      <c r="L205" s="23" t="s">
        <v>0</v>
      </c>
      <c r="M205" s="21">
        <f>M206</f>
        <v>300000</v>
      </c>
      <c r="N205" s="21">
        <f>N206</f>
        <v>0</v>
      </c>
      <c r="O205" s="21">
        <f>O206</f>
        <v>0</v>
      </c>
      <c r="P205" s="101">
        <f t="shared" si="45"/>
        <v>0</v>
      </c>
      <c r="Q205" s="76"/>
    </row>
    <row r="206" spans="1:18" ht="33.75" customHeight="1" x14ac:dyDescent="0.2">
      <c r="A206" s="1" t="s">
        <v>424</v>
      </c>
      <c r="B206" s="26" t="s">
        <v>109</v>
      </c>
      <c r="C206" s="26" t="s">
        <v>14</v>
      </c>
      <c r="D206" s="26" t="s">
        <v>81</v>
      </c>
      <c r="E206" s="26" t="s">
        <v>75</v>
      </c>
      <c r="F206" s="26" t="s">
        <v>32</v>
      </c>
      <c r="G206" s="26" t="s">
        <v>34</v>
      </c>
      <c r="H206" s="26" t="s">
        <v>165</v>
      </c>
      <c r="I206" s="26" t="s">
        <v>156</v>
      </c>
      <c r="J206" s="27" t="s">
        <v>104</v>
      </c>
      <c r="K206" s="78">
        <v>2.2999999999999998</v>
      </c>
      <c r="L206" s="27">
        <v>2018</v>
      </c>
      <c r="M206" s="33">
        <v>300000</v>
      </c>
      <c r="N206" s="33">
        <v>0</v>
      </c>
      <c r="O206" s="33">
        <v>0</v>
      </c>
      <c r="P206" s="102">
        <f t="shared" si="45"/>
        <v>0</v>
      </c>
      <c r="Q206" s="98"/>
      <c r="R206" s="79"/>
    </row>
    <row r="207" spans="1:18" ht="15" customHeight="1" x14ac:dyDescent="0.2">
      <c r="A207" s="22" t="s">
        <v>194</v>
      </c>
      <c r="B207" s="23" t="s">
        <v>0</v>
      </c>
      <c r="C207" s="23" t="s">
        <v>0</v>
      </c>
      <c r="D207" s="23" t="s">
        <v>0</v>
      </c>
      <c r="E207" s="23" t="s">
        <v>0</v>
      </c>
      <c r="F207" s="23" t="s">
        <v>0</v>
      </c>
      <c r="G207" s="23" t="s">
        <v>0</v>
      </c>
      <c r="H207" s="23" t="s">
        <v>0</v>
      </c>
      <c r="I207" s="23" t="s">
        <v>0</v>
      </c>
      <c r="J207" s="23" t="s">
        <v>0</v>
      </c>
      <c r="K207" s="23" t="s">
        <v>0</v>
      </c>
      <c r="L207" s="23" t="s">
        <v>0</v>
      </c>
      <c r="M207" s="21">
        <f>M208</f>
        <v>248235</v>
      </c>
      <c r="N207" s="21">
        <f>N208</f>
        <v>0</v>
      </c>
      <c r="O207" s="21">
        <f>O208</f>
        <v>0</v>
      </c>
      <c r="P207" s="101">
        <f t="shared" si="45"/>
        <v>0</v>
      </c>
      <c r="Q207" s="76"/>
    </row>
    <row r="208" spans="1:18" ht="39" customHeight="1" x14ac:dyDescent="0.2">
      <c r="A208" s="1" t="s">
        <v>240</v>
      </c>
      <c r="B208" s="26" t="s">
        <v>109</v>
      </c>
      <c r="C208" s="26" t="s">
        <v>14</v>
      </c>
      <c r="D208" s="26" t="s">
        <v>81</v>
      </c>
      <c r="E208" s="26" t="s">
        <v>75</v>
      </c>
      <c r="F208" s="26" t="s">
        <v>32</v>
      </c>
      <c r="G208" s="26" t="s">
        <v>34</v>
      </c>
      <c r="H208" s="26" t="s">
        <v>165</v>
      </c>
      <c r="I208" s="26" t="s">
        <v>156</v>
      </c>
      <c r="J208" s="27" t="s">
        <v>104</v>
      </c>
      <c r="K208" s="27">
        <v>0.28000000000000003</v>
      </c>
      <c r="L208" s="27">
        <v>2018</v>
      </c>
      <c r="M208" s="33">
        <v>248235</v>
      </c>
      <c r="N208" s="33">
        <v>0</v>
      </c>
      <c r="O208" s="33">
        <v>0</v>
      </c>
      <c r="P208" s="102">
        <f t="shared" si="45"/>
        <v>0</v>
      </c>
      <c r="Q208" s="98"/>
      <c r="R208" s="79"/>
    </row>
    <row r="209" spans="1:19" ht="47.25" customHeight="1" x14ac:dyDescent="0.2">
      <c r="A209" s="22" t="s">
        <v>329</v>
      </c>
      <c r="B209" s="34" t="s">
        <v>109</v>
      </c>
      <c r="C209" s="34" t="s">
        <v>14</v>
      </c>
      <c r="D209" s="34">
        <v>17</v>
      </c>
      <c r="E209" s="34" t="s">
        <v>0</v>
      </c>
      <c r="F209" s="34" t="s">
        <v>0</v>
      </c>
      <c r="G209" s="34" t="s">
        <v>0</v>
      </c>
      <c r="H209" s="35" t="s">
        <v>0</v>
      </c>
      <c r="I209" s="35" t="s">
        <v>0</v>
      </c>
      <c r="J209" s="35" t="s">
        <v>0</v>
      </c>
      <c r="K209" s="35" t="s">
        <v>0</v>
      </c>
      <c r="L209" s="35" t="s">
        <v>0</v>
      </c>
      <c r="M209" s="21">
        <f t="shared" ref="M209:O213" si="46">M210</f>
        <v>72586358.659999996</v>
      </c>
      <c r="N209" s="21">
        <f t="shared" si="46"/>
        <v>5464467.7599999998</v>
      </c>
      <c r="O209" s="21">
        <f t="shared" si="46"/>
        <v>1901732.03</v>
      </c>
      <c r="P209" s="101">
        <f t="shared" si="45"/>
        <v>2.6199578889304215E-2</v>
      </c>
      <c r="Q209" s="76"/>
    </row>
    <row r="210" spans="1:19" ht="34.35" customHeight="1" x14ac:dyDescent="0.2">
      <c r="A210" s="22" t="s">
        <v>337</v>
      </c>
      <c r="B210" s="34" t="s">
        <v>109</v>
      </c>
      <c r="C210" s="34" t="s">
        <v>14</v>
      </c>
      <c r="D210" s="34">
        <v>17</v>
      </c>
      <c r="E210" s="34" t="s">
        <v>75</v>
      </c>
      <c r="F210" s="34" t="s">
        <v>0</v>
      </c>
      <c r="G210" s="34" t="s">
        <v>0</v>
      </c>
      <c r="H210" s="35" t="s">
        <v>0</v>
      </c>
      <c r="I210" s="35" t="s">
        <v>0</v>
      </c>
      <c r="J210" s="35" t="s">
        <v>0</v>
      </c>
      <c r="K210" s="35" t="s">
        <v>0</v>
      </c>
      <c r="L210" s="35" t="s">
        <v>0</v>
      </c>
      <c r="M210" s="21">
        <f t="shared" si="46"/>
        <v>72586358.659999996</v>
      </c>
      <c r="N210" s="21">
        <f t="shared" si="46"/>
        <v>5464467.7599999998</v>
      </c>
      <c r="O210" s="21">
        <f t="shared" si="46"/>
        <v>1901732.03</v>
      </c>
      <c r="P210" s="101">
        <f t="shared" si="45"/>
        <v>2.6199578889304215E-2</v>
      </c>
      <c r="Q210" s="76"/>
    </row>
    <row r="211" spans="1:19" ht="15" customHeight="1" x14ac:dyDescent="0.2">
      <c r="A211" s="36" t="s">
        <v>31</v>
      </c>
      <c r="B211" s="34" t="s">
        <v>109</v>
      </c>
      <c r="C211" s="34" t="s">
        <v>14</v>
      </c>
      <c r="D211" s="34">
        <v>17</v>
      </c>
      <c r="E211" s="34" t="s">
        <v>75</v>
      </c>
      <c r="F211" s="34" t="s">
        <v>32</v>
      </c>
      <c r="G211" s="34" t="s">
        <v>0</v>
      </c>
      <c r="H211" s="34" t="s">
        <v>0</v>
      </c>
      <c r="I211" s="34" t="s">
        <v>0</v>
      </c>
      <c r="J211" s="34" t="s">
        <v>0</v>
      </c>
      <c r="K211" s="34" t="s">
        <v>0</v>
      </c>
      <c r="L211" s="34" t="s">
        <v>0</v>
      </c>
      <c r="M211" s="21">
        <f t="shared" si="46"/>
        <v>72586358.659999996</v>
      </c>
      <c r="N211" s="21">
        <f t="shared" si="46"/>
        <v>5464467.7599999998</v>
      </c>
      <c r="O211" s="21">
        <f t="shared" si="46"/>
        <v>1901732.03</v>
      </c>
      <c r="P211" s="101">
        <f t="shared" si="45"/>
        <v>2.6199578889304215E-2</v>
      </c>
      <c r="Q211" s="76"/>
    </row>
    <row r="212" spans="1:19" ht="15" customHeight="1" x14ac:dyDescent="0.2">
      <c r="A212" s="36" t="s">
        <v>33</v>
      </c>
      <c r="B212" s="34" t="s">
        <v>109</v>
      </c>
      <c r="C212" s="34" t="s">
        <v>14</v>
      </c>
      <c r="D212" s="34">
        <v>17</v>
      </c>
      <c r="E212" s="34" t="s">
        <v>75</v>
      </c>
      <c r="F212" s="34" t="s">
        <v>32</v>
      </c>
      <c r="G212" s="34" t="s">
        <v>34</v>
      </c>
      <c r="H212" s="34" t="s">
        <v>0</v>
      </c>
      <c r="I212" s="34" t="s">
        <v>0</v>
      </c>
      <c r="J212" s="34" t="s">
        <v>0</v>
      </c>
      <c r="K212" s="34" t="s">
        <v>0</v>
      </c>
      <c r="L212" s="34" t="s">
        <v>0</v>
      </c>
      <c r="M212" s="21">
        <f t="shared" si="46"/>
        <v>72586358.659999996</v>
      </c>
      <c r="N212" s="21">
        <f t="shared" si="46"/>
        <v>5464467.7599999998</v>
      </c>
      <c r="O212" s="21">
        <f t="shared" si="46"/>
        <v>1901732.03</v>
      </c>
      <c r="P212" s="101">
        <f t="shared" si="45"/>
        <v>2.6199578889304215E-2</v>
      </c>
      <c r="Q212" s="76"/>
    </row>
    <row r="213" spans="1:19" ht="48.75" customHeight="1" x14ac:dyDescent="0.2">
      <c r="A213" s="22" t="s">
        <v>164</v>
      </c>
      <c r="B213" s="34" t="s">
        <v>109</v>
      </c>
      <c r="C213" s="34" t="s">
        <v>14</v>
      </c>
      <c r="D213" s="34">
        <v>17</v>
      </c>
      <c r="E213" s="34" t="s">
        <v>75</v>
      </c>
      <c r="F213" s="34" t="s">
        <v>32</v>
      </c>
      <c r="G213" s="34" t="s">
        <v>34</v>
      </c>
      <c r="H213" s="34" t="s">
        <v>165</v>
      </c>
      <c r="I213" s="35" t="s">
        <v>0</v>
      </c>
      <c r="J213" s="35" t="s">
        <v>0</v>
      </c>
      <c r="K213" s="35" t="s">
        <v>0</v>
      </c>
      <c r="L213" s="35" t="s">
        <v>0</v>
      </c>
      <c r="M213" s="21">
        <f t="shared" si="46"/>
        <v>72586358.659999996</v>
      </c>
      <c r="N213" s="21">
        <f t="shared" si="46"/>
        <v>5464467.7599999998</v>
      </c>
      <c r="O213" s="21">
        <f t="shared" si="46"/>
        <v>1901732.03</v>
      </c>
      <c r="P213" s="101">
        <f t="shared" si="45"/>
        <v>2.6199578889304215E-2</v>
      </c>
      <c r="Q213" s="76"/>
    </row>
    <row r="214" spans="1:19" ht="64.900000000000006" customHeight="1" x14ac:dyDescent="0.2">
      <c r="A214" s="22" t="s">
        <v>339</v>
      </c>
      <c r="B214" s="34" t="s">
        <v>109</v>
      </c>
      <c r="C214" s="34" t="s">
        <v>14</v>
      </c>
      <c r="D214" s="34">
        <v>17</v>
      </c>
      <c r="E214" s="34" t="s">
        <v>75</v>
      </c>
      <c r="F214" s="34" t="s">
        <v>32</v>
      </c>
      <c r="G214" s="34" t="s">
        <v>34</v>
      </c>
      <c r="H214" s="34" t="s">
        <v>165</v>
      </c>
      <c r="I214" s="34" t="s">
        <v>156</v>
      </c>
      <c r="J214" s="34" t="s">
        <v>0</v>
      </c>
      <c r="K214" s="80"/>
      <c r="L214" s="34" t="s">
        <v>0</v>
      </c>
      <c r="M214" s="21">
        <f>M215+M217+M224+M226+M228+M230+M232+M235+M237+M222+M219</f>
        <v>72586358.659999996</v>
      </c>
      <c r="N214" s="21">
        <f>N215+N217+N224+N226+N228+N230+N232+N235+N237+N222+N219</f>
        <v>5464467.7599999998</v>
      </c>
      <c r="O214" s="21">
        <f>O215+O217+O224+O226+O228+O230+O232+O235+O237+O222+O219</f>
        <v>1901732.03</v>
      </c>
      <c r="P214" s="101">
        <f t="shared" si="45"/>
        <v>2.6199578889304215E-2</v>
      </c>
      <c r="Q214" s="76"/>
    </row>
    <row r="215" spans="1:19" ht="15" customHeight="1" x14ac:dyDescent="0.2">
      <c r="A215" s="22" t="s">
        <v>274</v>
      </c>
      <c r="B215" s="23" t="s">
        <v>0</v>
      </c>
      <c r="C215" s="23" t="s">
        <v>0</v>
      </c>
      <c r="D215" s="23" t="s">
        <v>0</v>
      </c>
      <c r="E215" s="23" t="s">
        <v>0</v>
      </c>
      <c r="F215" s="23" t="s">
        <v>0</v>
      </c>
      <c r="G215" s="23" t="s">
        <v>0</v>
      </c>
      <c r="H215" s="23" t="s">
        <v>0</v>
      </c>
      <c r="I215" s="23" t="s">
        <v>0</v>
      </c>
      <c r="J215" s="23" t="s">
        <v>0</v>
      </c>
      <c r="K215" s="23" t="s">
        <v>0</v>
      </c>
      <c r="L215" s="23" t="s">
        <v>0</v>
      </c>
      <c r="M215" s="21">
        <f>M216</f>
        <v>12810722.449999999</v>
      </c>
      <c r="N215" s="21">
        <f>N216</f>
        <v>0</v>
      </c>
      <c r="O215" s="21">
        <f>O216</f>
        <v>0</v>
      </c>
      <c r="P215" s="101">
        <f t="shared" si="45"/>
        <v>0</v>
      </c>
      <c r="Q215" s="76"/>
    </row>
    <row r="216" spans="1:19" ht="48" customHeight="1" x14ac:dyDescent="0.2">
      <c r="A216" s="1" t="s">
        <v>376</v>
      </c>
      <c r="B216" s="26" t="s">
        <v>109</v>
      </c>
      <c r="C216" s="26" t="s">
        <v>14</v>
      </c>
      <c r="D216" s="26">
        <v>17</v>
      </c>
      <c r="E216" s="26" t="s">
        <v>75</v>
      </c>
      <c r="F216" s="26" t="s">
        <v>32</v>
      </c>
      <c r="G216" s="26" t="s">
        <v>34</v>
      </c>
      <c r="H216" s="26" t="s">
        <v>165</v>
      </c>
      <c r="I216" s="26" t="s">
        <v>156</v>
      </c>
      <c r="J216" s="27" t="s">
        <v>104</v>
      </c>
      <c r="K216" s="27">
        <v>9.2309999999999999</v>
      </c>
      <c r="L216" s="27">
        <v>2018</v>
      </c>
      <c r="M216" s="33">
        <v>12810722.449999999</v>
      </c>
      <c r="N216" s="33">
        <v>0</v>
      </c>
      <c r="O216" s="33">
        <v>0</v>
      </c>
      <c r="P216" s="102">
        <f t="shared" si="45"/>
        <v>0</v>
      </c>
      <c r="Q216" s="98"/>
      <c r="R216" s="81"/>
    </row>
    <row r="217" spans="1:19" ht="15" customHeight="1" x14ac:dyDescent="0.2">
      <c r="A217" s="22" t="s">
        <v>179</v>
      </c>
      <c r="B217" s="23" t="s">
        <v>0</v>
      </c>
      <c r="C217" s="23" t="s">
        <v>0</v>
      </c>
      <c r="D217" s="23" t="s">
        <v>0</v>
      </c>
      <c r="E217" s="23" t="s">
        <v>0</v>
      </c>
      <c r="F217" s="23" t="s">
        <v>0</v>
      </c>
      <c r="G217" s="23" t="s">
        <v>0</v>
      </c>
      <c r="H217" s="23" t="s">
        <v>0</v>
      </c>
      <c r="I217" s="23" t="s">
        <v>0</v>
      </c>
      <c r="J217" s="23" t="s">
        <v>0</v>
      </c>
      <c r="K217" s="23" t="s">
        <v>0</v>
      </c>
      <c r="L217" s="23" t="s">
        <v>0</v>
      </c>
      <c r="M217" s="21">
        <f>M218</f>
        <v>8050290.5</v>
      </c>
      <c r="N217" s="21">
        <f>N218</f>
        <v>0</v>
      </c>
      <c r="O217" s="21">
        <f>O218</f>
        <v>0</v>
      </c>
      <c r="P217" s="101">
        <f t="shared" si="45"/>
        <v>0</v>
      </c>
      <c r="Q217" s="76"/>
    </row>
    <row r="218" spans="1:19" ht="34.35" customHeight="1" x14ac:dyDescent="0.2">
      <c r="A218" s="1" t="s">
        <v>279</v>
      </c>
      <c r="B218" s="26" t="s">
        <v>109</v>
      </c>
      <c r="C218" s="26" t="s">
        <v>14</v>
      </c>
      <c r="D218" s="26">
        <v>17</v>
      </c>
      <c r="E218" s="26" t="s">
        <v>75</v>
      </c>
      <c r="F218" s="26" t="s">
        <v>32</v>
      </c>
      <c r="G218" s="26" t="s">
        <v>34</v>
      </c>
      <c r="H218" s="26" t="s">
        <v>165</v>
      </c>
      <c r="I218" s="26" t="s">
        <v>156</v>
      </c>
      <c r="J218" s="27" t="s">
        <v>104</v>
      </c>
      <c r="K218" s="27">
        <v>1.5209999999999999</v>
      </c>
      <c r="L218" s="27">
        <v>2018</v>
      </c>
      <c r="M218" s="33">
        <v>8050290.5</v>
      </c>
      <c r="N218" s="33">
        <v>0</v>
      </c>
      <c r="O218" s="33">
        <v>0</v>
      </c>
      <c r="P218" s="102">
        <f t="shared" si="45"/>
        <v>0</v>
      </c>
      <c r="Q218" s="98"/>
    </row>
    <row r="219" spans="1:19" ht="17.25" customHeight="1" x14ac:dyDescent="0.2">
      <c r="A219" s="22" t="s">
        <v>363</v>
      </c>
      <c r="B219" s="23" t="s">
        <v>0</v>
      </c>
      <c r="C219" s="23" t="s">
        <v>0</v>
      </c>
      <c r="D219" s="23" t="s">
        <v>0</v>
      </c>
      <c r="E219" s="23" t="s">
        <v>0</v>
      </c>
      <c r="F219" s="23" t="s">
        <v>0</v>
      </c>
      <c r="G219" s="23" t="s">
        <v>0</v>
      </c>
      <c r="H219" s="23" t="s">
        <v>0</v>
      </c>
      <c r="I219" s="23" t="s">
        <v>0</v>
      </c>
      <c r="J219" s="23" t="s">
        <v>0</v>
      </c>
      <c r="K219" s="23" t="s">
        <v>0</v>
      </c>
      <c r="L219" s="23" t="s">
        <v>0</v>
      </c>
      <c r="M219" s="21">
        <f>M220+M221</f>
        <v>3386809.8499999996</v>
      </c>
      <c r="N219" s="21">
        <f>N220+N221</f>
        <v>0</v>
      </c>
      <c r="O219" s="21">
        <f>O220+O221</f>
        <v>0</v>
      </c>
      <c r="P219" s="101">
        <f t="shared" si="45"/>
        <v>0</v>
      </c>
      <c r="Q219" s="76"/>
    </row>
    <row r="220" spans="1:19" ht="36.75" customHeight="1" x14ac:dyDescent="0.2">
      <c r="A220" s="1" t="s">
        <v>395</v>
      </c>
      <c r="B220" s="26" t="s">
        <v>109</v>
      </c>
      <c r="C220" s="26" t="s">
        <v>14</v>
      </c>
      <c r="D220" s="26">
        <v>17</v>
      </c>
      <c r="E220" s="26" t="s">
        <v>75</v>
      </c>
      <c r="F220" s="26" t="s">
        <v>32</v>
      </c>
      <c r="G220" s="26" t="s">
        <v>34</v>
      </c>
      <c r="H220" s="26" t="s">
        <v>165</v>
      </c>
      <c r="I220" s="26" t="s">
        <v>156</v>
      </c>
      <c r="J220" s="27" t="s">
        <v>333</v>
      </c>
      <c r="K220" s="27">
        <v>1</v>
      </c>
      <c r="L220" s="27">
        <v>2018</v>
      </c>
      <c r="M220" s="33">
        <f>1895345+47620.65</f>
        <v>1942965.65</v>
      </c>
      <c r="N220" s="33">
        <v>0</v>
      </c>
      <c r="O220" s="33">
        <v>0</v>
      </c>
      <c r="P220" s="102">
        <f t="shared" si="45"/>
        <v>0</v>
      </c>
      <c r="Q220" s="98"/>
    </row>
    <row r="221" spans="1:19" ht="34.35" customHeight="1" x14ac:dyDescent="0.2">
      <c r="A221" s="1" t="s">
        <v>280</v>
      </c>
      <c r="B221" s="26" t="s">
        <v>109</v>
      </c>
      <c r="C221" s="26" t="s">
        <v>14</v>
      </c>
      <c r="D221" s="26">
        <v>17</v>
      </c>
      <c r="E221" s="26" t="s">
        <v>75</v>
      </c>
      <c r="F221" s="26" t="s">
        <v>32</v>
      </c>
      <c r="G221" s="26" t="s">
        <v>34</v>
      </c>
      <c r="H221" s="26" t="s">
        <v>165</v>
      </c>
      <c r="I221" s="26" t="s">
        <v>156</v>
      </c>
      <c r="J221" s="27" t="s">
        <v>333</v>
      </c>
      <c r="K221" s="27">
        <v>1</v>
      </c>
      <c r="L221" s="27">
        <v>2018</v>
      </c>
      <c r="M221" s="33">
        <f>1215145+228699.2</f>
        <v>1443844.2</v>
      </c>
      <c r="N221" s="33">
        <v>0</v>
      </c>
      <c r="O221" s="33">
        <v>0</v>
      </c>
      <c r="P221" s="102">
        <f t="shared" si="45"/>
        <v>0</v>
      </c>
      <c r="Q221" s="98"/>
    </row>
    <row r="222" spans="1:19" s="49" customFormat="1" ht="18.75" customHeight="1" x14ac:dyDescent="0.2">
      <c r="A222" s="46" t="s">
        <v>212</v>
      </c>
      <c r="B222" s="82" t="s">
        <v>0</v>
      </c>
      <c r="C222" s="82" t="s">
        <v>0</v>
      </c>
      <c r="D222" s="82" t="s">
        <v>0</v>
      </c>
      <c r="E222" s="82" t="s">
        <v>0</v>
      </c>
      <c r="F222" s="82" t="s">
        <v>0</v>
      </c>
      <c r="G222" s="82" t="s">
        <v>0</v>
      </c>
      <c r="H222" s="82" t="s">
        <v>0</v>
      </c>
      <c r="I222" s="82" t="s">
        <v>0</v>
      </c>
      <c r="J222" s="82" t="s">
        <v>0</v>
      </c>
      <c r="K222" s="82" t="s">
        <v>0</v>
      </c>
      <c r="L222" s="82" t="s">
        <v>0</v>
      </c>
      <c r="M222" s="21">
        <f>M223</f>
        <v>3898543.5</v>
      </c>
      <c r="N222" s="21">
        <f t="shared" ref="N222:O222" si="47">N223</f>
        <v>0</v>
      </c>
      <c r="O222" s="21">
        <f t="shared" si="47"/>
        <v>0</v>
      </c>
      <c r="P222" s="101">
        <f t="shared" si="45"/>
        <v>0</v>
      </c>
      <c r="Q222" s="76"/>
      <c r="R222" s="83"/>
      <c r="S222" s="84"/>
    </row>
    <row r="223" spans="1:19" s="49" customFormat="1" ht="52.35" customHeight="1" x14ac:dyDescent="0.2">
      <c r="A223" s="20" t="s">
        <v>319</v>
      </c>
      <c r="B223" s="51" t="s">
        <v>109</v>
      </c>
      <c r="C223" s="51" t="s">
        <v>14</v>
      </c>
      <c r="D223" s="51" t="s">
        <v>90</v>
      </c>
      <c r="E223" s="51" t="s">
        <v>75</v>
      </c>
      <c r="F223" s="51" t="s">
        <v>32</v>
      </c>
      <c r="G223" s="51" t="s">
        <v>34</v>
      </c>
      <c r="H223" s="51" t="s">
        <v>165</v>
      </c>
      <c r="I223" s="51" t="s">
        <v>156</v>
      </c>
      <c r="J223" s="52" t="s">
        <v>104</v>
      </c>
      <c r="K223" s="52" t="s">
        <v>320</v>
      </c>
      <c r="L223" s="27">
        <v>2018</v>
      </c>
      <c r="M223" s="33">
        <v>3898543.5</v>
      </c>
      <c r="N223" s="33">
        <v>0</v>
      </c>
      <c r="O223" s="33">
        <v>0</v>
      </c>
      <c r="P223" s="102">
        <f t="shared" si="45"/>
        <v>0</v>
      </c>
      <c r="Q223" s="98"/>
      <c r="R223" s="83"/>
      <c r="S223" s="84"/>
    </row>
    <row r="224" spans="1:19" ht="15" customHeight="1" x14ac:dyDescent="0.2">
      <c r="A224" s="22" t="s">
        <v>283</v>
      </c>
      <c r="B224" s="23" t="s">
        <v>0</v>
      </c>
      <c r="C224" s="23" t="s">
        <v>0</v>
      </c>
      <c r="D224" s="23" t="s">
        <v>0</v>
      </c>
      <c r="E224" s="23" t="s">
        <v>0</v>
      </c>
      <c r="F224" s="23" t="s">
        <v>0</v>
      </c>
      <c r="G224" s="23" t="s">
        <v>0</v>
      </c>
      <c r="H224" s="23" t="s">
        <v>0</v>
      </c>
      <c r="I224" s="23" t="s">
        <v>0</v>
      </c>
      <c r="J224" s="23" t="s">
        <v>0</v>
      </c>
      <c r="K224" s="23" t="s">
        <v>0</v>
      </c>
      <c r="L224" s="23" t="s">
        <v>0</v>
      </c>
      <c r="M224" s="21">
        <f>M225</f>
        <v>12077220</v>
      </c>
      <c r="N224" s="21">
        <f>N225</f>
        <v>186196</v>
      </c>
      <c r="O224" s="21">
        <f>O225</f>
        <v>0</v>
      </c>
      <c r="P224" s="101">
        <f t="shared" si="45"/>
        <v>0</v>
      </c>
      <c r="Q224" s="76"/>
    </row>
    <row r="225" spans="1:17" ht="52.35" customHeight="1" x14ac:dyDescent="0.2">
      <c r="A225" s="1" t="s">
        <v>284</v>
      </c>
      <c r="B225" s="26" t="s">
        <v>109</v>
      </c>
      <c r="C225" s="26" t="s">
        <v>14</v>
      </c>
      <c r="D225" s="26">
        <v>17</v>
      </c>
      <c r="E225" s="26" t="s">
        <v>75</v>
      </c>
      <c r="F225" s="26" t="s">
        <v>32</v>
      </c>
      <c r="G225" s="26" t="s">
        <v>34</v>
      </c>
      <c r="H225" s="26" t="s">
        <v>165</v>
      </c>
      <c r="I225" s="26" t="s">
        <v>156</v>
      </c>
      <c r="J225" s="27" t="s">
        <v>104</v>
      </c>
      <c r="K225" s="27" t="s">
        <v>285</v>
      </c>
      <c r="L225" s="27">
        <v>2018</v>
      </c>
      <c r="M225" s="33">
        <v>12077220</v>
      </c>
      <c r="N225" s="33">
        <v>186196</v>
      </c>
      <c r="O225" s="33"/>
      <c r="P225" s="102">
        <f t="shared" si="45"/>
        <v>0</v>
      </c>
      <c r="Q225" s="98"/>
    </row>
    <row r="226" spans="1:17" ht="15" customHeight="1" x14ac:dyDescent="0.2">
      <c r="A226" s="22" t="s">
        <v>215</v>
      </c>
      <c r="B226" s="23" t="s">
        <v>0</v>
      </c>
      <c r="C226" s="23" t="s">
        <v>0</v>
      </c>
      <c r="D226" s="23" t="s">
        <v>0</v>
      </c>
      <c r="E226" s="23" t="s">
        <v>0</v>
      </c>
      <c r="F226" s="23" t="s">
        <v>0</v>
      </c>
      <c r="G226" s="23" t="s">
        <v>0</v>
      </c>
      <c r="H226" s="23" t="s">
        <v>0</v>
      </c>
      <c r="I226" s="23" t="s">
        <v>0</v>
      </c>
      <c r="J226" s="23" t="s">
        <v>0</v>
      </c>
      <c r="K226" s="23" t="s">
        <v>0</v>
      </c>
      <c r="L226" s="23" t="s">
        <v>0</v>
      </c>
      <c r="M226" s="21">
        <f>M227</f>
        <v>1291873</v>
      </c>
      <c r="N226" s="21">
        <f>N227</f>
        <v>0</v>
      </c>
      <c r="O226" s="21">
        <f>O227</f>
        <v>0</v>
      </c>
      <c r="P226" s="101">
        <f t="shared" si="45"/>
        <v>0</v>
      </c>
      <c r="Q226" s="76"/>
    </row>
    <row r="227" spans="1:17" ht="66.75" customHeight="1" x14ac:dyDescent="0.2">
      <c r="A227" s="1" t="s">
        <v>346</v>
      </c>
      <c r="B227" s="26" t="s">
        <v>109</v>
      </c>
      <c r="C227" s="26" t="s">
        <v>14</v>
      </c>
      <c r="D227" s="26">
        <v>17</v>
      </c>
      <c r="E227" s="26" t="s">
        <v>75</v>
      </c>
      <c r="F227" s="26" t="s">
        <v>32</v>
      </c>
      <c r="G227" s="26" t="s">
        <v>34</v>
      </c>
      <c r="H227" s="26" t="s">
        <v>165</v>
      </c>
      <c r="I227" s="26" t="s">
        <v>156</v>
      </c>
      <c r="J227" s="27" t="s">
        <v>104</v>
      </c>
      <c r="K227" s="27" t="s">
        <v>287</v>
      </c>
      <c r="L227" s="27">
        <v>2018</v>
      </c>
      <c r="M227" s="33">
        <v>1291873</v>
      </c>
      <c r="N227" s="33">
        <v>0</v>
      </c>
      <c r="O227" s="33">
        <v>0</v>
      </c>
      <c r="P227" s="102">
        <f t="shared" si="45"/>
        <v>0</v>
      </c>
      <c r="Q227" s="98"/>
    </row>
    <row r="228" spans="1:17" ht="15" customHeight="1" x14ac:dyDescent="0.2">
      <c r="A228" s="22" t="s">
        <v>264</v>
      </c>
      <c r="B228" s="23" t="s">
        <v>0</v>
      </c>
      <c r="C228" s="23" t="s">
        <v>0</v>
      </c>
      <c r="D228" s="23" t="s">
        <v>0</v>
      </c>
      <c r="E228" s="23" t="s">
        <v>0</v>
      </c>
      <c r="F228" s="23" t="s">
        <v>0</v>
      </c>
      <c r="G228" s="23" t="s">
        <v>0</v>
      </c>
      <c r="H228" s="23" t="s">
        <v>0</v>
      </c>
      <c r="I228" s="23" t="s">
        <v>0</v>
      </c>
      <c r="J228" s="23" t="s">
        <v>0</v>
      </c>
      <c r="K228" s="23" t="s">
        <v>0</v>
      </c>
      <c r="L228" s="23" t="s">
        <v>0</v>
      </c>
      <c r="M228" s="21">
        <f>M229</f>
        <v>83793</v>
      </c>
      <c r="N228" s="21">
        <f>N229</f>
        <v>0</v>
      </c>
      <c r="O228" s="21">
        <f>O229</f>
        <v>0</v>
      </c>
      <c r="P228" s="101">
        <f t="shared" si="45"/>
        <v>0</v>
      </c>
      <c r="Q228" s="76"/>
    </row>
    <row r="229" spans="1:17" ht="34.35" customHeight="1" x14ac:dyDescent="0.2">
      <c r="A229" s="1" t="s">
        <v>288</v>
      </c>
      <c r="B229" s="26" t="s">
        <v>109</v>
      </c>
      <c r="C229" s="26" t="s">
        <v>14</v>
      </c>
      <c r="D229" s="26">
        <v>17</v>
      </c>
      <c r="E229" s="26" t="s">
        <v>75</v>
      </c>
      <c r="F229" s="26" t="s">
        <v>32</v>
      </c>
      <c r="G229" s="26" t="s">
        <v>34</v>
      </c>
      <c r="H229" s="26" t="s">
        <v>165</v>
      </c>
      <c r="I229" s="26" t="s">
        <v>156</v>
      </c>
      <c r="J229" s="27" t="s">
        <v>104</v>
      </c>
      <c r="K229" s="27" t="s">
        <v>289</v>
      </c>
      <c r="L229" s="27">
        <v>2018</v>
      </c>
      <c r="M229" s="33">
        <f>4083793-4000000</f>
        <v>83793</v>
      </c>
      <c r="N229" s="33">
        <v>0</v>
      </c>
      <c r="O229" s="33">
        <v>0</v>
      </c>
      <c r="P229" s="102">
        <f t="shared" si="45"/>
        <v>0</v>
      </c>
      <c r="Q229" s="98"/>
    </row>
    <row r="230" spans="1:17" ht="19.5" customHeight="1" x14ac:dyDescent="0.2">
      <c r="A230" s="22" t="s">
        <v>189</v>
      </c>
      <c r="B230" s="23" t="s">
        <v>0</v>
      </c>
      <c r="C230" s="23" t="s">
        <v>0</v>
      </c>
      <c r="D230" s="23" t="s">
        <v>0</v>
      </c>
      <c r="E230" s="23" t="s">
        <v>0</v>
      </c>
      <c r="F230" s="23" t="s">
        <v>0</v>
      </c>
      <c r="G230" s="23" t="s">
        <v>0</v>
      </c>
      <c r="H230" s="23" t="s">
        <v>0</v>
      </c>
      <c r="I230" s="23" t="s">
        <v>0</v>
      </c>
      <c r="J230" s="23" t="s">
        <v>0</v>
      </c>
      <c r="K230" s="23" t="s">
        <v>0</v>
      </c>
      <c r="L230" s="23" t="s">
        <v>0</v>
      </c>
      <c r="M230" s="21">
        <f>M231</f>
        <v>5225000</v>
      </c>
      <c r="N230" s="21">
        <f>N231</f>
        <v>0</v>
      </c>
      <c r="O230" s="21">
        <f>O231</f>
        <v>0</v>
      </c>
      <c r="P230" s="101">
        <f t="shared" si="45"/>
        <v>0</v>
      </c>
      <c r="Q230" s="76"/>
    </row>
    <row r="231" spans="1:17" ht="52.35" customHeight="1" x14ac:dyDescent="0.2">
      <c r="A231" s="1" t="s">
        <v>290</v>
      </c>
      <c r="B231" s="26" t="s">
        <v>109</v>
      </c>
      <c r="C231" s="26" t="s">
        <v>14</v>
      </c>
      <c r="D231" s="26">
        <v>17</v>
      </c>
      <c r="E231" s="26" t="s">
        <v>75</v>
      </c>
      <c r="F231" s="26" t="s">
        <v>32</v>
      </c>
      <c r="G231" s="26" t="s">
        <v>34</v>
      </c>
      <c r="H231" s="26" t="s">
        <v>165</v>
      </c>
      <c r="I231" s="26" t="s">
        <v>156</v>
      </c>
      <c r="J231" s="27" t="s">
        <v>172</v>
      </c>
      <c r="K231" s="27">
        <v>1</v>
      </c>
      <c r="L231" s="27">
        <v>2018</v>
      </c>
      <c r="M231" s="33">
        <v>5225000</v>
      </c>
      <c r="N231" s="33">
        <v>0</v>
      </c>
      <c r="O231" s="33">
        <v>0</v>
      </c>
      <c r="P231" s="102">
        <f t="shared" si="45"/>
        <v>0</v>
      </c>
      <c r="Q231" s="98"/>
    </row>
    <row r="232" spans="1:17" ht="18" customHeight="1" x14ac:dyDescent="0.2">
      <c r="A232" s="22" t="s">
        <v>233</v>
      </c>
      <c r="B232" s="23" t="s">
        <v>0</v>
      </c>
      <c r="C232" s="23" t="s">
        <v>0</v>
      </c>
      <c r="D232" s="23" t="s">
        <v>0</v>
      </c>
      <c r="E232" s="23" t="s">
        <v>0</v>
      </c>
      <c r="F232" s="23" t="s">
        <v>0</v>
      </c>
      <c r="G232" s="23" t="s">
        <v>0</v>
      </c>
      <c r="H232" s="23" t="s">
        <v>0</v>
      </c>
      <c r="I232" s="23" t="s">
        <v>0</v>
      </c>
      <c r="J232" s="23" t="s">
        <v>0</v>
      </c>
      <c r="K232" s="23" t="s">
        <v>0</v>
      </c>
      <c r="L232" s="23" t="s">
        <v>0</v>
      </c>
      <c r="M232" s="21">
        <f>M233+M234</f>
        <v>11080600.5</v>
      </c>
      <c r="N232" s="21">
        <f>N233+N234</f>
        <v>5278271.76</v>
      </c>
      <c r="O232" s="21">
        <f>O233+O234</f>
        <v>1901732.03</v>
      </c>
      <c r="P232" s="101">
        <f t="shared" si="45"/>
        <v>0.1716271631668338</v>
      </c>
      <c r="Q232" s="76"/>
    </row>
    <row r="233" spans="1:17" ht="65.25" customHeight="1" x14ac:dyDescent="0.2">
      <c r="A233" s="1" t="s">
        <v>291</v>
      </c>
      <c r="B233" s="26" t="s">
        <v>109</v>
      </c>
      <c r="C233" s="26" t="s">
        <v>14</v>
      </c>
      <c r="D233" s="26">
        <v>17</v>
      </c>
      <c r="E233" s="26" t="s">
        <v>75</v>
      </c>
      <c r="F233" s="26" t="s">
        <v>32</v>
      </c>
      <c r="G233" s="26" t="s">
        <v>34</v>
      </c>
      <c r="H233" s="26" t="s">
        <v>165</v>
      </c>
      <c r="I233" s="26" t="s">
        <v>156</v>
      </c>
      <c r="J233" s="27" t="s">
        <v>104</v>
      </c>
      <c r="K233" s="27" t="s">
        <v>292</v>
      </c>
      <c r="L233" s="27">
        <v>2018</v>
      </c>
      <c r="M233" s="33">
        <v>3837772</v>
      </c>
      <c r="N233" s="33">
        <v>1425835.35</v>
      </c>
      <c r="O233" s="33">
        <v>0</v>
      </c>
      <c r="P233" s="102">
        <f t="shared" si="45"/>
        <v>0</v>
      </c>
      <c r="Q233" s="98"/>
    </row>
    <row r="234" spans="1:17" ht="51.75" customHeight="1" x14ac:dyDescent="0.2">
      <c r="A234" s="1" t="s">
        <v>293</v>
      </c>
      <c r="B234" s="26" t="s">
        <v>109</v>
      </c>
      <c r="C234" s="26" t="s">
        <v>14</v>
      </c>
      <c r="D234" s="26">
        <v>17</v>
      </c>
      <c r="E234" s="26" t="s">
        <v>75</v>
      </c>
      <c r="F234" s="26" t="s">
        <v>32</v>
      </c>
      <c r="G234" s="26" t="s">
        <v>34</v>
      </c>
      <c r="H234" s="26" t="s">
        <v>165</v>
      </c>
      <c r="I234" s="26" t="s">
        <v>156</v>
      </c>
      <c r="J234" s="27" t="s">
        <v>104</v>
      </c>
      <c r="K234" s="27">
        <v>5.78</v>
      </c>
      <c r="L234" s="27">
        <v>2018</v>
      </c>
      <c r="M234" s="33">
        <v>7242828.5</v>
      </c>
      <c r="N234" s="33">
        <v>3852436.41</v>
      </c>
      <c r="O234" s="33">
        <v>1901732.03</v>
      </c>
      <c r="P234" s="102">
        <f t="shared" si="45"/>
        <v>0.26256759082449627</v>
      </c>
      <c r="Q234" s="98"/>
    </row>
    <row r="235" spans="1:17" ht="15" customHeight="1" x14ac:dyDescent="0.2">
      <c r="A235" s="22" t="s">
        <v>194</v>
      </c>
      <c r="B235" s="23" t="s">
        <v>0</v>
      </c>
      <c r="C235" s="23" t="s">
        <v>0</v>
      </c>
      <c r="D235" s="23" t="s">
        <v>0</v>
      </c>
      <c r="E235" s="23" t="s">
        <v>0</v>
      </c>
      <c r="F235" s="23" t="s">
        <v>0</v>
      </c>
      <c r="G235" s="23" t="s">
        <v>0</v>
      </c>
      <c r="H235" s="23" t="s">
        <v>0</v>
      </c>
      <c r="I235" s="23" t="s">
        <v>0</v>
      </c>
      <c r="J235" s="23" t="s">
        <v>0</v>
      </c>
      <c r="K235" s="23" t="s">
        <v>0</v>
      </c>
      <c r="L235" s="23" t="s">
        <v>0</v>
      </c>
      <c r="M235" s="21">
        <f>M236</f>
        <v>10932771</v>
      </c>
      <c r="N235" s="21">
        <f>N236</f>
        <v>0</v>
      </c>
      <c r="O235" s="21">
        <f>O236</f>
        <v>0</v>
      </c>
      <c r="P235" s="101">
        <f t="shared" si="45"/>
        <v>0</v>
      </c>
      <c r="Q235" s="76"/>
    </row>
    <row r="236" spans="1:17" ht="52.35" customHeight="1" x14ac:dyDescent="0.2">
      <c r="A236" s="1" t="s">
        <v>294</v>
      </c>
      <c r="B236" s="26" t="s">
        <v>109</v>
      </c>
      <c r="C236" s="26" t="s">
        <v>14</v>
      </c>
      <c r="D236" s="26">
        <v>17</v>
      </c>
      <c r="E236" s="26" t="s">
        <v>75</v>
      </c>
      <c r="F236" s="26" t="s">
        <v>32</v>
      </c>
      <c r="G236" s="26" t="s">
        <v>34</v>
      </c>
      <c r="H236" s="26" t="s">
        <v>165</v>
      </c>
      <c r="I236" s="26" t="s">
        <v>156</v>
      </c>
      <c r="J236" s="27" t="s">
        <v>104</v>
      </c>
      <c r="K236" s="27">
        <v>2</v>
      </c>
      <c r="L236" s="27">
        <v>2018</v>
      </c>
      <c r="M236" s="33">
        <v>10932771</v>
      </c>
      <c r="N236" s="33">
        <v>0</v>
      </c>
      <c r="O236" s="33">
        <v>0</v>
      </c>
      <c r="P236" s="102">
        <f t="shared" si="45"/>
        <v>0</v>
      </c>
      <c r="Q236" s="98"/>
    </row>
    <row r="237" spans="1:17" ht="15" customHeight="1" x14ac:dyDescent="0.2">
      <c r="A237" s="22" t="s">
        <v>201</v>
      </c>
      <c r="B237" s="23" t="s">
        <v>0</v>
      </c>
      <c r="C237" s="23" t="s">
        <v>0</v>
      </c>
      <c r="D237" s="23" t="s">
        <v>0</v>
      </c>
      <c r="E237" s="23" t="s">
        <v>0</v>
      </c>
      <c r="F237" s="23" t="s">
        <v>0</v>
      </c>
      <c r="G237" s="23" t="s">
        <v>0</v>
      </c>
      <c r="H237" s="23" t="s">
        <v>0</v>
      </c>
      <c r="I237" s="23" t="s">
        <v>0</v>
      </c>
      <c r="J237" s="23" t="s">
        <v>0</v>
      </c>
      <c r="K237" s="23" t="s">
        <v>0</v>
      </c>
      <c r="L237" s="23" t="s">
        <v>0</v>
      </c>
      <c r="M237" s="21">
        <f>M238</f>
        <v>3748734.86</v>
      </c>
      <c r="N237" s="21">
        <f>N238</f>
        <v>0</v>
      </c>
      <c r="O237" s="21">
        <f>O238</f>
        <v>0</v>
      </c>
      <c r="P237" s="101">
        <f t="shared" si="45"/>
        <v>0</v>
      </c>
      <c r="Q237" s="76"/>
    </row>
    <row r="238" spans="1:17" ht="34.5" customHeight="1" x14ac:dyDescent="0.2">
      <c r="A238" s="1" t="s">
        <v>396</v>
      </c>
      <c r="B238" s="26" t="s">
        <v>109</v>
      </c>
      <c r="C238" s="26" t="s">
        <v>14</v>
      </c>
      <c r="D238" s="26">
        <v>17</v>
      </c>
      <c r="E238" s="26" t="s">
        <v>75</v>
      </c>
      <c r="F238" s="26" t="s">
        <v>32</v>
      </c>
      <c r="G238" s="26" t="s">
        <v>34</v>
      </c>
      <c r="H238" s="26" t="s">
        <v>165</v>
      </c>
      <c r="I238" s="26" t="s">
        <v>156</v>
      </c>
      <c r="J238" s="27" t="s">
        <v>172</v>
      </c>
      <c r="K238" s="27">
        <v>1</v>
      </c>
      <c r="L238" s="27">
        <v>2018</v>
      </c>
      <c r="M238" s="33">
        <v>3748734.86</v>
      </c>
      <c r="N238" s="33">
        <v>0</v>
      </c>
      <c r="O238" s="33">
        <v>0</v>
      </c>
      <c r="P238" s="102">
        <f t="shared" si="45"/>
        <v>0</v>
      </c>
      <c r="Q238" s="98"/>
    </row>
    <row r="239" spans="1:17" ht="30.75" customHeight="1" x14ac:dyDescent="0.2">
      <c r="A239" s="22" t="s">
        <v>331</v>
      </c>
      <c r="B239" s="34" t="s">
        <v>109</v>
      </c>
      <c r="C239" s="34" t="s">
        <v>14</v>
      </c>
      <c r="D239" s="34">
        <v>18</v>
      </c>
      <c r="E239" s="34" t="s">
        <v>0</v>
      </c>
      <c r="F239" s="34" t="s">
        <v>0</v>
      </c>
      <c r="G239" s="34" t="s">
        <v>0</v>
      </c>
      <c r="H239" s="35" t="s">
        <v>0</v>
      </c>
      <c r="I239" s="35" t="s">
        <v>0</v>
      </c>
      <c r="J239" s="35" t="s">
        <v>0</v>
      </c>
      <c r="K239" s="35" t="s">
        <v>0</v>
      </c>
      <c r="L239" s="35" t="s">
        <v>0</v>
      </c>
      <c r="M239" s="21">
        <f t="shared" ref="M239:O243" si="48">M240</f>
        <v>387129360</v>
      </c>
      <c r="N239" s="21">
        <f t="shared" si="48"/>
        <v>230516.45</v>
      </c>
      <c r="O239" s="21">
        <f t="shared" si="48"/>
        <v>230516.45</v>
      </c>
      <c r="P239" s="101">
        <f t="shared" si="45"/>
        <v>5.9545070412639334E-4</v>
      </c>
      <c r="Q239" s="76"/>
    </row>
    <row r="240" spans="1:17" ht="31.5" customHeight="1" x14ac:dyDescent="0.2">
      <c r="A240" s="22" t="s">
        <v>337</v>
      </c>
      <c r="B240" s="34" t="s">
        <v>109</v>
      </c>
      <c r="C240" s="34" t="s">
        <v>14</v>
      </c>
      <c r="D240" s="34">
        <v>18</v>
      </c>
      <c r="E240" s="34" t="s">
        <v>75</v>
      </c>
      <c r="F240" s="34" t="s">
        <v>0</v>
      </c>
      <c r="G240" s="34" t="s">
        <v>0</v>
      </c>
      <c r="H240" s="35" t="s">
        <v>0</v>
      </c>
      <c r="I240" s="35" t="s">
        <v>0</v>
      </c>
      <c r="J240" s="35" t="s">
        <v>0</v>
      </c>
      <c r="K240" s="35" t="s">
        <v>0</v>
      </c>
      <c r="L240" s="35" t="s">
        <v>0</v>
      </c>
      <c r="M240" s="21">
        <f t="shared" si="48"/>
        <v>387129360</v>
      </c>
      <c r="N240" s="21">
        <f t="shared" si="48"/>
        <v>230516.45</v>
      </c>
      <c r="O240" s="21">
        <f t="shared" si="48"/>
        <v>230516.45</v>
      </c>
      <c r="P240" s="101">
        <f t="shared" si="45"/>
        <v>5.9545070412639334E-4</v>
      </c>
      <c r="Q240" s="76"/>
    </row>
    <row r="241" spans="1:19" ht="15" customHeight="1" x14ac:dyDescent="0.2">
      <c r="A241" s="36" t="s">
        <v>31</v>
      </c>
      <c r="B241" s="34" t="s">
        <v>109</v>
      </c>
      <c r="C241" s="34" t="s">
        <v>14</v>
      </c>
      <c r="D241" s="34">
        <v>18</v>
      </c>
      <c r="E241" s="34" t="s">
        <v>75</v>
      </c>
      <c r="F241" s="34" t="s">
        <v>32</v>
      </c>
      <c r="G241" s="34" t="s">
        <v>0</v>
      </c>
      <c r="H241" s="34" t="s">
        <v>0</v>
      </c>
      <c r="I241" s="34" t="s">
        <v>0</v>
      </c>
      <c r="J241" s="34" t="s">
        <v>0</v>
      </c>
      <c r="K241" s="34" t="s">
        <v>0</v>
      </c>
      <c r="L241" s="34" t="s">
        <v>0</v>
      </c>
      <c r="M241" s="21">
        <f t="shared" si="48"/>
        <v>387129360</v>
      </c>
      <c r="N241" s="21">
        <f t="shared" si="48"/>
        <v>230516.45</v>
      </c>
      <c r="O241" s="21">
        <f t="shared" si="48"/>
        <v>230516.45</v>
      </c>
      <c r="P241" s="101">
        <f t="shared" si="45"/>
        <v>5.9545070412639334E-4</v>
      </c>
      <c r="Q241" s="76"/>
    </row>
    <row r="242" spans="1:19" ht="15" customHeight="1" x14ac:dyDescent="0.2">
      <c r="A242" s="36" t="s">
        <v>33</v>
      </c>
      <c r="B242" s="34" t="s">
        <v>109</v>
      </c>
      <c r="C242" s="34" t="s">
        <v>14</v>
      </c>
      <c r="D242" s="34">
        <v>18</v>
      </c>
      <c r="E242" s="34" t="s">
        <v>75</v>
      </c>
      <c r="F242" s="34" t="s">
        <v>32</v>
      </c>
      <c r="G242" s="34" t="s">
        <v>34</v>
      </c>
      <c r="H242" s="34" t="s">
        <v>0</v>
      </c>
      <c r="I242" s="34" t="s">
        <v>0</v>
      </c>
      <c r="J242" s="34" t="s">
        <v>0</v>
      </c>
      <c r="K242" s="34" t="s">
        <v>0</v>
      </c>
      <c r="L242" s="34" t="s">
        <v>0</v>
      </c>
      <c r="M242" s="21">
        <f t="shared" si="48"/>
        <v>387129360</v>
      </c>
      <c r="N242" s="21">
        <f t="shared" si="48"/>
        <v>230516.45</v>
      </c>
      <c r="O242" s="21">
        <f t="shared" si="48"/>
        <v>230516.45</v>
      </c>
      <c r="P242" s="101">
        <f t="shared" si="45"/>
        <v>5.9545070412639334E-4</v>
      </c>
      <c r="Q242" s="76"/>
    </row>
    <row r="243" spans="1:19" ht="52.35" customHeight="1" x14ac:dyDescent="0.2">
      <c r="A243" s="22" t="s">
        <v>164</v>
      </c>
      <c r="B243" s="34" t="s">
        <v>109</v>
      </c>
      <c r="C243" s="34" t="s">
        <v>14</v>
      </c>
      <c r="D243" s="34">
        <v>18</v>
      </c>
      <c r="E243" s="34" t="s">
        <v>75</v>
      </c>
      <c r="F243" s="34" t="s">
        <v>32</v>
      </c>
      <c r="G243" s="34" t="s">
        <v>34</v>
      </c>
      <c r="H243" s="34" t="s">
        <v>165</v>
      </c>
      <c r="I243" s="35" t="s">
        <v>0</v>
      </c>
      <c r="J243" s="35" t="s">
        <v>0</v>
      </c>
      <c r="K243" s="35" t="s">
        <v>0</v>
      </c>
      <c r="L243" s="35" t="s">
        <v>0</v>
      </c>
      <c r="M243" s="21">
        <f t="shared" si="48"/>
        <v>387129360</v>
      </c>
      <c r="N243" s="21">
        <f t="shared" si="48"/>
        <v>230516.45</v>
      </c>
      <c r="O243" s="21">
        <f t="shared" si="48"/>
        <v>230516.45</v>
      </c>
      <c r="P243" s="101">
        <f t="shared" si="45"/>
        <v>5.9545070412639334E-4</v>
      </c>
      <c r="Q243" s="76"/>
    </row>
    <row r="244" spans="1:19" ht="64.900000000000006" customHeight="1" x14ac:dyDescent="0.2">
      <c r="A244" s="22" t="s">
        <v>339</v>
      </c>
      <c r="B244" s="34" t="s">
        <v>109</v>
      </c>
      <c r="C244" s="34" t="s">
        <v>14</v>
      </c>
      <c r="D244" s="34">
        <v>18</v>
      </c>
      <c r="E244" s="34" t="s">
        <v>75</v>
      </c>
      <c r="F244" s="34" t="s">
        <v>32</v>
      </c>
      <c r="G244" s="34" t="s">
        <v>34</v>
      </c>
      <c r="H244" s="34" t="s">
        <v>165</v>
      </c>
      <c r="I244" s="34" t="s">
        <v>156</v>
      </c>
      <c r="J244" s="34" t="s">
        <v>0</v>
      </c>
      <c r="K244" s="34" t="s">
        <v>0</v>
      </c>
      <c r="L244" s="34" t="s">
        <v>0</v>
      </c>
      <c r="M244" s="21">
        <f>M245+M252</f>
        <v>387129360</v>
      </c>
      <c r="N244" s="21">
        <f>N245+N252</f>
        <v>230516.45</v>
      </c>
      <c r="O244" s="21">
        <f>O245+O252</f>
        <v>230516.45</v>
      </c>
      <c r="P244" s="101">
        <f t="shared" si="45"/>
        <v>5.9545070412639334E-4</v>
      </c>
      <c r="Q244" s="76"/>
    </row>
    <row r="245" spans="1:19" ht="15" customHeight="1" x14ac:dyDescent="0.2">
      <c r="A245" s="22" t="s">
        <v>205</v>
      </c>
      <c r="B245" s="23" t="s">
        <v>0</v>
      </c>
      <c r="C245" s="23" t="s">
        <v>0</v>
      </c>
      <c r="D245" s="23"/>
      <c r="E245" s="23" t="s">
        <v>0</v>
      </c>
      <c r="F245" s="23" t="s">
        <v>0</v>
      </c>
      <c r="G245" s="23" t="s">
        <v>0</v>
      </c>
      <c r="H245" s="23" t="s">
        <v>0</v>
      </c>
      <c r="I245" s="23" t="s">
        <v>0</v>
      </c>
      <c r="J245" s="23" t="s">
        <v>0</v>
      </c>
      <c r="K245" s="23" t="s">
        <v>0</v>
      </c>
      <c r="L245" s="23" t="s">
        <v>0</v>
      </c>
      <c r="M245" s="21">
        <f>M246+M247+M248+M249+M250+M251</f>
        <v>386000000</v>
      </c>
      <c r="N245" s="21">
        <f>N246+N247+N248+N249+N250+N251</f>
        <v>230516.45</v>
      </c>
      <c r="O245" s="21">
        <f>O246+O247+O248+O249+O250+O251</f>
        <v>230516.45</v>
      </c>
      <c r="P245" s="101">
        <f t="shared" si="45"/>
        <v>5.9719287564766839E-4</v>
      </c>
      <c r="Q245" s="76"/>
    </row>
    <row r="246" spans="1:19" ht="126" customHeight="1" x14ac:dyDescent="0.2">
      <c r="A246" s="1" t="s">
        <v>344</v>
      </c>
      <c r="B246" s="26" t="s">
        <v>109</v>
      </c>
      <c r="C246" s="26" t="s">
        <v>14</v>
      </c>
      <c r="D246" s="26">
        <v>18</v>
      </c>
      <c r="E246" s="26" t="s">
        <v>75</v>
      </c>
      <c r="F246" s="26" t="s">
        <v>32</v>
      </c>
      <c r="G246" s="26" t="s">
        <v>34</v>
      </c>
      <c r="H246" s="26" t="s">
        <v>165</v>
      </c>
      <c r="I246" s="26" t="s">
        <v>156</v>
      </c>
      <c r="J246" s="27" t="s">
        <v>332</v>
      </c>
      <c r="K246" s="27">
        <v>4869</v>
      </c>
      <c r="L246" s="27">
        <v>2020</v>
      </c>
      <c r="M246" s="33">
        <v>127283280</v>
      </c>
      <c r="N246" s="33">
        <v>230516.45</v>
      </c>
      <c r="O246" s="33">
        <v>230516.45</v>
      </c>
      <c r="P246" s="102">
        <f t="shared" si="45"/>
        <v>1.8110505166114513E-3</v>
      </c>
      <c r="Q246" s="98"/>
    </row>
    <row r="247" spans="1:19" ht="107.25" customHeight="1" x14ac:dyDescent="0.2">
      <c r="A247" s="1" t="s">
        <v>429</v>
      </c>
      <c r="B247" s="26" t="s">
        <v>109</v>
      </c>
      <c r="C247" s="26" t="s">
        <v>14</v>
      </c>
      <c r="D247" s="26">
        <v>18</v>
      </c>
      <c r="E247" s="26" t="s">
        <v>75</v>
      </c>
      <c r="F247" s="26" t="s">
        <v>32</v>
      </c>
      <c r="G247" s="26" t="s">
        <v>34</v>
      </c>
      <c r="H247" s="26" t="s">
        <v>165</v>
      </c>
      <c r="I247" s="26" t="s">
        <v>156</v>
      </c>
      <c r="J247" s="27" t="s">
        <v>332</v>
      </c>
      <c r="K247" s="27">
        <v>664</v>
      </c>
      <c r="L247" s="27">
        <v>2018</v>
      </c>
      <c r="M247" s="33">
        <v>18031285</v>
      </c>
      <c r="N247" s="33">
        <v>0</v>
      </c>
      <c r="O247" s="33">
        <v>0</v>
      </c>
      <c r="P247" s="102">
        <f t="shared" si="45"/>
        <v>0</v>
      </c>
      <c r="Q247" s="98"/>
    </row>
    <row r="248" spans="1:19" ht="110.25" customHeight="1" x14ac:dyDescent="0.2">
      <c r="A248" s="1" t="s">
        <v>430</v>
      </c>
      <c r="B248" s="26" t="s">
        <v>109</v>
      </c>
      <c r="C248" s="26" t="s">
        <v>14</v>
      </c>
      <c r="D248" s="26">
        <v>18</v>
      </c>
      <c r="E248" s="26" t="s">
        <v>75</v>
      </c>
      <c r="F248" s="26" t="s">
        <v>32</v>
      </c>
      <c r="G248" s="26" t="s">
        <v>34</v>
      </c>
      <c r="H248" s="26" t="s">
        <v>165</v>
      </c>
      <c r="I248" s="26" t="s">
        <v>156</v>
      </c>
      <c r="J248" s="27" t="s">
        <v>332</v>
      </c>
      <c r="K248" s="27">
        <v>429</v>
      </c>
      <c r="L248" s="27">
        <v>2018</v>
      </c>
      <c r="M248" s="33">
        <v>11219927</v>
      </c>
      <c r="N248" s="33">
        <v>0</v>
      </c>
      <c r="O248" s="33">
        <v>0</v>
      </c>
      <c r="P248" s="102">
        <f t="shared" si="45"/>
        <v>0</v>
      </c>
      <c r="Q248" s="98"/>
    </row>
    <row r="249" spans="1:19" ht="65.25" customHeight="1" x14ac:dyDescent="0.2">
      <c r="A249" s="1" t="s">
        <v>431</v>
      </c>
      <c r="B249" s="26" t="s">
        <v>109</v>
      </c>
      <c r="C249" s="26" t="s">
        <v>14</v>
      </c>
      <c r="D249" s="26">
        <v>18</v>
      </c>
      <c r="E249" s="26" t="s">
        <v>75</v>
      </c>
      <c r="F249" s="26" t="s">
        <v>32</v>
      </c>
      <c r="G249" s="26" t="s">
        <v>34</v>
      </c>
      <c r="H249" s="26" t="s">
        <v>165</v>
      </c>
      <c r="I249" s="26" t="s">
        <v>156</v>
      </c>
      <c r="J249" s="27" t="s">
        <v>332</v>
      </c>
      <c r="K249" s="27">
        <v>1004</v>
      </c>
      <c r="L249" s="27">
        <v>2018</v>
      </c>
      <c r="M249" s="33">
        <v>10789748</v>
      </c>
      <c r="N249" s="33">
        <v>0</v>
      </c>
      <c r="O249" s="33">
        <v>0</v>
      </c>
      <c r="P249" s="102">
        <f t="shared" si="45"/>
        <v>0</v>
      </c>
      <c r="Q249" s="98"/>
    </row>
    <row r="250" spans="1:19" ht="62.25" customHeight="1" x14ac:dyDescent="0.2">
      <c r="A250" s="1" t="s">
        <v>432</v>
      </c>
      <c r="B250" s="26" t="s">
        <v>109</v>
      </c>
      <c r="C250" s="26" t="s">
        <v>14</v>
      </c>
      <c r="D250" s="26">
        <v>18</v>
      </c>
      <c r="E250" s="26" t="s">
        <v>75</v>
      </c>
      <c r="F250" s="26" t="s">
        <v>32</v>
      </c>
      <c r="G250" s="26" t="s">
        <v>34</v>
      </c>
      <c r="H250" s="26" t="s">
        <v>165</v>
      </c>
      <c r="I250" s="26" t="s">
        <v>156</v>
      </c>
      <c r="J250" s="27" t="s">
        <v>332</v>
      </c>
      <c r="K250" s="27">
        <v>4723</v>
      </c>
      <c r="L250" s="27">
        <v>2020</v>
      </c>
      <c r="M250" s="33">
        <v>111420945</v>
      </c>
      <c r="N250" s="33">
        <v>0</v>
      </c>
      <c r="O250" s="33">
        <v>0</v>
      </c>
      <c r="P250" s="102">
        <f t="shared" si="45"/>
        <v>0</v>
      </c>
      <c r="Q250" s="98"/>
    </row>
    <row r="251" spans="1:19" ht="67.5" customHeight="1" x14ac:dyDescent="0.2">
      <c r="A251" s="1" t="s">
        <v>433</v>
      </c>
      <c r="B251" s="26" t="s">
        <v>109</v>
      </c>
      <c r="C251" s="26" t="s">
        <v>14</v>
      </c>
      <c r="D251" s="26">
        <v>18</v>
      </c>
      <c r="E251" s="26" t="s">
        <v>75</v>
      </c>
      <c r="F251" s="26" t="s">
        <v>32</v>
      </c>
      <c r="G251" s="26" t="s">
        <v>34</v>
      </c>
      <c r="H251" s="26" t="s">
        <v>165</v>
      </c>
      <c r="I251" s="26" t="s">
        <v>156</v>
      </c>
      <c r="J251" s="27" t="s">
        <v>332</v>
      </c>
      <c r="K251" s="27">
        <v>5388</v>
      </c>
      <c r="L251" s="27">
        <v>2020</v>
      </c>
      <c r="M251" s="33">
        <v>107254815</v>
      </c>
      <c r="N251" s="33">
        <v>0</v>
      </c>
      <c r="O251" s="33">
        <v>0</v>
      </c>
      <c r="P251" s="102">
        <f t="shared" si="45"/>
        <v>0</v>
      </c>
      <c r="Q251" s="98"/>
    </row>
    <row r="252" spans="1:19" ht="18.75" customHeight="1" x14ac:dyDescent="0.2">
      <c r="A252" s="22" t="s">
        <v>401</v>
      </c>
      <c r="B252" s="23" t="s">
        <v>0</v>
      </c>
      <c r="C252" s="23" t="s">
        <v>0</v>
      </c>
      <c r="D252" s="23"/>
      <c r="E252" s="23" t="s">
        <v>0</v>
      </c>
      <c r="F252" s="23" t="s">
        <v>0</v>
      </c>
      <c r="G252" s="23" t="s">
        <v>0</v>
      </c>
      <c r="H252" s="23" t="s">
        <v>0</v>
      </c>
      <c r="I252" s="23" t="s">
        <v>0</v>
      </c>
      <c r="J252" s="23" t="s">
        <v>0</v>
      </c>
      <c r="K252" s="23" t="s">
        <v>0</v>
      </c>
      <c r="L252" s="23" t="s">
        <v>0</v>
      </c>
      <c r="M252" s="21">
        <f>M253</f>
        <v>1129360</v>
      </c>
      <c r="N252" s="21">
        <f>N253</f>
        <v>0</v>
      </c>
      <c r="O252" s="21">
        <f>O253</f>
        <v>0</v>
      </c>
      <c r="P252" s="101">
        <f t="shared" si="45"/>
        <v>0</v>
      </c>
      <c r="Q252" s="76"/>
    </row>
    <row r="253" spans="1:19" s="91" customFormat="1" ht="48" customHeight="1" x14ac:dyDescent="0.2">
      <c r="A253" s="85" t="s">
        <v>402</v>
      </c>
      <c r="B253" s="86" t="s">
        <v>109</v>
      </c>
      <c r="C253" s="86" t="s">
        <v>14</v>
      </c>
      <c r="D253" s="86">
        <v>18</v>
      </c>
      <c r="E253" s="86" t="s">
        <v>75</v>
      </c>
      <c r="F253" s="86" t="s">
        <v>32</v>
      </c>
      <c r="G253" s="86" t="s">
        <v>34</v>
      </c>
      <c r="H253" s="86" t="s">
        <v>165</v>
      </c>
      <c r="I253" s="86" t="s">
        <v>156</v>
      </c>
      <c r="J253" s="87" t="s">
        <v>332</v>
      </c>
      <c r="K253" s="87">
        <v>4869</v>
      </c>
      <c r="L253" s="87">
        <v>2018</v>
      </c>
      <c r="M253" s="88">
        <v>1129360</v>
      </c>
      <c r="N253" s="88">
        <v>0</v>
      </c>
      <c r="O253" s="88">
        <v>0</v>
      </c>
      <c r="P253" s="108">
        <f t="shared" si="45"/>
        <v>0</v>
      </c>
      <c r="Q253" s="104"/>
      <c r="R253" s="89"/>
      <c r="S253" s="90"/>
    </row>
    <row r="254" spans="1:19" ht="51.75" customHeight="1" x14ac:dyDescent="0.2">
      <c r="A254" s="22" t="s">
        <v>330</v>
      </c>
      <c r="B254" s="34" t="s">
        <v>109</v>
      </c>
      <c r="C254" s="34" t="s">
        <v>14</v>
      </c>
      <c r="D254" s="34">
        <v>19</v>
      </c>
      <c r="E254" s="34" t="s">
        <v>0</v>
      </c>
      <c r="F254" s="34" t="s">
        <v>0</v>
      </c>
      <c r="G254" s="34" t="s">
        <v>0</v>
      </c>
      <c r="H254" s="35" t="s">
        <v>0</v>
      </c>
      <c r="I254" s="35" t="s">
        <v>0</v>
      </c>
      <c r="J254" s="35" t="s">
        <v>0</v>
      </c>
      <c r="K254" s="35" t="s">
        <v>0</v>
      </c>
      <c r="L254" s="35" t="s">
        <v>0</v>
      </c>
      <c r="M254" s="21">
        <f t="shared" ref="M254:O260" si="49">M255</f>
        <v>7185260.4000000004</v>
      </c>
      <c r="N254" s="21">
        <f t="shared" si="49"/>
        <v>953122.65</v>
      </c>
      <c r="O254" s="21">
        <f t="shared" si="49"/>
        <v>950000</v>
      </c>
      <c r="P254" s="101">
        <f t="shared" si="45"/>
        <v>0.13221511081212867</v>
      </c>
      <c r="Q254" s="76"/>
    </row>
    <row r="255" spans="1:19" ht="34.35" customHeight="1" x14ac:dyDescent="0.2">
      <c r="A255" s="22" t="s">
        <v>337</v>
      </c>
      <c r="B255" s="34" t="s">
        <v>109</v>
      </c>
      <c r="C255" s="34" t="s">
        <v>14</v>
      </c>
      <c r="D255" s="34">
        <v>19</v>
      </c>
      <c r="E255" s="34" t="s">
        <v>75</v>
      </c>
      <c r="F255" s="34" t="s">
        <v>0</v>
      </c>
      <c r="G255" s="34" t="s">
        <v>0</v>
      </c>
      <c r="H255" s="35" t="s">
        <v>0</v>
      </c>
      <c r="I255" s="35" t="s">
        <v>0</v>
      </c>
      <c r="J255" s="35" t="s">
        <v>0</v>
      </c>
      <c r="K255" s="35" t="s">
        <v>0</v>
      </c>
      <c r="L255" s="35" t="s">
        <v>0</v>
      </c>
      <c r="M255" s="21">
        <f t="shared" si="49"/>
        <v>7185260.4000000004</v>
      </c>
      <c r="N255" s="21">
        <f t="shared" si="49"/>
        <v>953122.65</v>
      </c>
      <c r="O255" s="21">
        <f t="shared" si="49"/>
        <v>950000</v>
      </c>
      <c r="P255" s="101">
        <f t="shared" si="45"/>
        <v>0.13221511081212867</v>
      </c>
      <c r="Q255" s="76"/>
    </row>
    <row r="256" spans="1:19" ht="15" customHeight="1" x14ac:dyDescent="0.2">
      <c r="A256" s="36" t="s">
        <v>31</v>
      </c>
      <c r="B256" s="34" t="s">
        <v>109</v>
      </c>
      <c r="C256" s="34" t="s">
        <v>14</v>
      </c>
      <c r="D256" s="34">
        <v>19</v>
      </c>
      <c r="E256" s="34" t="s">
        <v>75</v>
      </c>
      <c r="F256" s="34" t="s">
        <v>32</v>
      </c>
      <c r="G256" s="34" t="s">
        <v>0</v>
      </c>
      <c r="H256" s="34" t="s">
        <v>0</v>
      </c>
      <c r="I256" s="34" t="s">
        <v>0</v>
      </c>
      <c r="J256" s="34" t="s">
        <v>0</v>
      </c>
      <c r="K256" s="34" t="s">
        <v>0</v>
      </c>
      <c r="L256" s="34" t="s">
        <v>0</v>
      </c>
      <c r="M256" s="21">
        <f t="shared" si="49"/>
        <v>7185260.4000000004</v>
      </c>
      <c r="N256" s="21">
        <f t="shared" si="49"/>
        <v>953122.65</v>
      </c>
      <c r="O256" s="21">
        <f t="shared" si="49"/>
        <v>950000</v>
      </c>
      <c r="P256" s="101">
        <f t="shared" si="45"/>
        <v>0.13221511081212867</v>
      </c>
      <c r="Q256" s="76"/>
    </row>
    <row r="257" spans="1:17" ht="15" customHeight="1" x14ac:dyDescent="0.2">
      <c r="A257" s="36" t="s">
        <v>33</v>
      </c>
      <c r="B257" s="34" t="s">
        <v>109</v>
      </c>
      <c r="C257" s="34" t="s">
        <v>14</v>
      </c>
      <c r="D257" s="34">
        <v>19</v>
      </c>
      <c r="E257" s="34" t="s">
        <v>75</v>
      </c>
      <c r="F257" s="34" t="s">
        <v>32</v>
      </c>
      <c r="G257" s="34" t="s">
        <v>34</v>
      </c>
      <c r="H257" s="34" t="s">
        <v>0</v>
      </c>
      <c r="I257" s="34" t="s">
        <v>0</v>
      </c>
      <c r="J257" s="34" t="s">
        <v>0</v>
      </c>
      <c r="K257" s="34" t="s">
        <v>0</v>
      </c>
      <c r="L257" s="34" t="s">
        <v>0</v>
      </c>
      <c r="M257" s="21">
        <f t="shared" si="49"/>
        <v>7185260.4000000004</v>
      </c>
      <c r="N257" s="21">
        <f t="shared" si="49"/>
        <v>953122.65</v>
      </c>
      <c r="O257" s="21">
        <f t="shared" si="49"/>
        <v>950000</v>
      </c>
      <c r="P257" s="101">
        <f t="shared" si="45"/>
        <v>0.13221511081212867</v>
      </c>
      <c r="Q257" s="76"/>
    </row>
    <row r="258" spans="1:17" ht="45.75" customHeight="1" x14ac:dyDescent="0.2">
      <c r="A258" s="22" t="s">
        <v>164</v>
      </c>
      <c r="B258" s="34" t="s">
        <v>109</v>
      </c>
      <c r="C258" s="34" t="s">
        <v>14</v>
      </c>
      <c r="D258" s="34">
        <v>19</v>
      </c>
      <c r="E258" s="34" t="s">
        <v>75</v>
      </c>
      <c r="F258" s="34" t="s">
        <v>32</v>
      </c>
      <c r="G258" s="34" t="s">
        <v>34</v>
      </c>
      <c r="H258" s="34" t="s">
        <v>165</v>
      </c>
      <c r="I258" s="35" t="s">
        <v>0</v>
      </c>
      <c r="J258" s="35" t="s">
        <v>0</v>
      </c>
      <c r="K258" s="35" t="s">
        <v>0</v>
      </c>
      <c r="L258" s="35" t="s">
        <v>0</v>
      </c>
      <c r="M258" s="21">
        <f t="shared" si="49"/>
        <v>7185260.4000000004</v>
      </c>
      <c r="N258" s="21">
        <f t="shared" si="49"/>
        <v>953122.65</v>
      </c>
      <c r="O258" s="21">
        <f t="shared" si="49"/>
        <v>950000</v>
      </c>
      <c r="P258" s="101">
        <f t="shared" si="45"/>
        <v>0.13221511081212867</v>
      </c>
      <c r="Q258" s="76"/>
    </row>
    <row r="259" spans="1:17" ht="64.900000000000006" customHeight="1" x14ac:dyDescent="0.2">
      <c r="A259" s="22" t="s">
        <v>339</v>
      </c>
      <c r="B259" s="34" t="s">
        <v>109</v>
      </c>
      <c r="C259" s="34" t="s">
        <v>14</v>
      </c>
      <c r="D259" s="34">
        <v>19</v>
      </c>
      <c r="E259" s="34" t="s">
        <v>75</v>
      </c>
      <c r="F259" s="34" t="s">
        <v>32</v>
      </c>
      <c r="G259" s="34" t="s">
        <v>34</v>
      </c>
      <c r="H259" s="34" t="s">
        <v>165</v>
      </c>
      <c r="I259" s="34" t="s">
        <v>156</v>
      </c>
      <c r="J259" s="34" t="s">
        <v>0</v>
      </c>
      <c r="K259" s="34" t="s">
        <v>0</v>
      </c>
      <c r="L259" s="34" t="s">
        <v>0</v>
      </c>
      <c r="M259" s="21">
        <f t="shared" si="49"/>
        <v>7185260.4000000004</v>
      </c>
      <c r="N259" s="21">
        <f t="shared" si="49"/>
        <v>953122.65</v>
      </c>
      <c r="O259" s="21">
        <f t="shared" si="49"/>
        <v>950000</v>
      </c>
      <c r="P259" s="101">
        <f t="shared" si="45"/>
        <v>0.13221511081212867</v>
      </c>
      <c r="Q259" s="76"/>
    </row>
    <row r="260" spans="1:17" ht="15" customHeight="1" x14ac:dyDescent="0.2">
      <c r="A260" s="22" t="s">
        <v>187</v>
      </c>
      <c r="B260" s="23" t="s">
        <v>0</v>
      </c>
      <c r="C260" s="23" t="s">
        <v>0</v>
      </c>
      <c r="D260" s="23" t="s">
        <v>0</v>
      </c>
      <c r="E260" s="23" t="s">
        <v>0</v>
      </c>
      <c r="F260" s="23" t="s">
        <v>0</v>
      </c>
      <c r="G260" s="23" t="s">
        <v>0</v>
      </c>
      <c r="H260" s="23" t="s">
        <v>0</v>
      </c>
      <c r="I260" s="23" t="s">
        <v>0</v>
      </c>
      <c r="J260" s="23" t="s">
        <v>0</v>
      </c>
      <c r="K260" s="23" t="s">
        <v>0</v>
      </c>
      <c r="L260" s="23" t="s">
        <v>0</v>
      </c>
      <c r="M260" s="21">
        <f t="shared" si="49"/>
        <v>7185260.4000000004</v>
      </c>
      <c r="N260" s="21">
        <f t="shared" si="49"/>
        <v>953122.65</v>
      </c>
      <c r="O260" s="21">
        <f t="shared" si="49"/>
        <v>950000</v>
      </c>
      <c r="P260" s="101">
        <f t="shared" si="45"/>
        <v>0.13221511081212867</v>
      </c>
      <c r="Q260" s="76"/>
    </row>
    <row r="261" spans="1:17" ht="48" customHeight="1" x14ac:dyDescent="0.2">
      <c r="A261" s="1" t="s">
        <v>390</v>
      </c>
      <c r="B261" s="26" t="s">
        <v>109</v>
      </c>
      <c r="C261" s="26" t="s">
        <v>14</v>
      </c>
      <c r="D261" s="26">
        <v>19</v>
      </c>
      <c r="E261" s="26" t="s">
        <v>75</v>
      </c>
      <c r="F261" s="26" t="s">
        <v>32</v>
      </c>
      <c r="G261" s="26" t="s">
        <v>34</v>
      </c>
      <c r="H261" s="26" t="s">
        <v>165</v>
      </c>
      <c r="I261" s="26" t="s">
        <v>156</v>
      </c>
      <c r="J261" s="27" t="s">
        <v>111</v>
      </c>
      <c r="K261" s="27" t="s">
        <v>286</v>
      </c>
      <c r="L261" s="27">
        <v>2018</v>
      </c>
      <c r="M261" s="33">
        <v>7185260.4000000004</v>
      </c>
      <c r="N261" s="33">
        <v>953122.65</v>
      </c>
      <c r="O261" s="33">
        <v>950000</v>
      </c>
      <c r="P261" s="102">
        <f t="shared" si="45"/>
        <v>0.13221511081212867</v>
      </c>
      <c r="Q261" s="98"/>
    </row>
    <row r="262" spans="1:17" ht="34.35" customHeight="1" x14ac:dyDescent="0.2">
      <c r="A262" s="22" t="s">
        <v>112</v>
      </c>
      <c r="B262" s="34" t="s">
        <v>109</v>
      </c>
      <c r="C262" s="34" t="s">
        <v>15</v>
      </c>
      <c r="D262" s="34" t="s">
        <v>0</v>
      </c>
      <c r="E262" s="34" t="s">
        <v>0</v>
      </c>
      <c r="F262" s="34" t="s">
        <v>0</v>
      </c>
      <c r="G262" s="34" t="s">
        <v>0</v>
      </c>
      <c r="H262" s="35" t="s">
        <v>0</v>
      </c>
      <c r="I262" s="35" t="s">
        <v>0</v>
      </c>
      <c r="J262" s="35" t="s">
        <v>0</v>
      </c>
      <c r="K262" s="35" t="s">
        <v>0</v>
      </c>
      <c r="L262" s="35" t="s">
        <v>0</v>
      </c>
      <c r="M262" s="21">
        <f t="shared" ref="M262:O267" si="50">M263</f>
        <v>181864623.72</v>
      </c>
      <c r="N262" s="21">
        <f t="shared" si="50"/>
        <v>1394669</v>
      </c>
      <c r="O262" s="21">
        <f t="shared" si="50"/>
        <v>0</v>
      </c>
      <c r="P262" s="101">
        <f t="shared" si="45"/>
        <v>0</v>
      </c>
      <c r="Q262" s="76"/>
    </row>
    <row r="263" spans="1:17" ht="76.5" customHeight="1" x14ac:dyDescent="0.2">
      <c r="A263" s="22" t="s">
        <v>113</v>
      </c>
      <c r="B263" s="34" t="s">
        <v>109</v>
      </c>
      <c r="C263" s="34" t="s">
        <v>15</v>
      </c>
      <c r="D263" s="34" t="s">
        <v>91</v>
      </c>
      <c r="E263" s="34" t="s">
        <v>0</v>
      </c>
      <c r="F263" s="34" t="s">
        <v>0</v>
      </c>
      <c r="G263" s="34" t="s">
        <v>0</v>
      </c>
      <c r="H263" s="35" t="s">
        <v>0</v>
      </c>
      <c r="I263" s="35" t="s">
        <v>0</v>
      </c>
      <c r="J263" s="35" t="s">
        <v>0</v>
      </c>
      <c r="K263" s="35" t="s">
        <v>0</v>
      </c>
      <c r="L263" s="35" t="s">
        <v>0</v>
      </c>
      <c r="M263" s="21">
        <f t="shared" si="50"/>
        <v>181864623.72</v>
      </c>
      <c r="N263" s="21">
        <f t="shared" si="50"/>
        <v>1394669</v>
      </c>
      <c r="O263" s="21">
        <f t="shared" si="50"/>
        <v>0</v>
      </c>
      <c r="P263" s="101">
        <f t="shared" ref="P263:P305" si="51">O263/M263</f>
        <v>0</v>
      </c>
      <c r="Q263" s="76"/>
    </row>
    <row r="264" spans="1:17" ht="34.35" customHeight="1" x14ac:dyDescent="0.2">
      <c r="A264" s="22" t="s">
        <v>337</v>
      </c>
      <c r="B264" s="34" t="s">
        <v>109</v>
      </c>
      <c r="C264" s="34" t="s">
        <v>15</v>
      </c>
      <c r="D264" s="34" t="s">
        <v>91</v>
      </c>
      <c r="E264" s="34" t="s">
        <v>75</v>
      </c>
      <c r="F264" s="34" t="s">
        <v>0</v>
      </c>
      <c r="G264" s="34" t="s">
        <v>0</v>
      </c>
      <c r="H264" s="35" t="s">
        <v>0</v>
      </c>
      <c r="I264" s="35" t="s">
        <v>0</v>
      </c>
      <c r="J264" s="35" t="s">
        <v>0</v>
      </c>
      <c r="K264" s="35" t="s">
        <v>0</v>
      </c>
      <c r="L264" s="35" t="s">
        <v>0</v>
      </c>
      <c r="M264" s="21">
        <f t="shared" si="50"/>
        <v>181864623.72</v>
      </c>
      <c r="N264" s="21">
        <f t="shared" si="50"/>
        <v>1394669</v>
      </c>
      <c r="O264" s="21">
        <f t="shared" si="50"/>
        <v>0</v>
      </c>
      <c r="P264" s="101">
        <f t="shared" si="51"/>
        <v>0</v>
      </c>
      <c r="Q264" s="76"/>
    </row>
    <row r="265" spans="1:17" ht="15" customHeight="1" x14ac:dyDescent="0.2">
      <c r="A265" s="36" t="s">
        <v>94</v>
      </c>
      <c r="B265" s="34" t="s">
        <v>109</v>
      </c>
      <c r="C265" s="34" t="s">
        <v>15</v>
      </c>
      <c r="D265" s="34" t="s">
        <v>91</v>
      </c>
      <c r="E265" s="34" t="s">
        <v>75</v>
      </c>
      <c r="F265" s="34" t="s">
        <v>95</v>
      </c>
      <c r="G265" s="34" t="s">
        <v>0</v>
      </c>
      <c r="H265" s="34" t="s">
        <v>0</v>
      </c>
      <c r="I265" s="34" t="s">
        <v>0</v>
      </c>
      <c r="J265" s="34" t="s">
        <v>0</v>
      </c>
      <c r="K265" s="34" t="s">
        <v>0</v>
      </c>
      <c r="L265" s="34" t="s">
        <v>0</v>
      </c>
      <c r="M265" s="21">
        <f t="shared" si="50"/>
        <v>181864623.72</v>
      </c>
      <c r="N265" s="21">
        <f t="shared" si="50"/>
        <v>1394669</v>
      </c>
      <c r="O265" s="21">
        <f t="shared" si="50"/>
        <v>0</v>
      </c>
      <c r="P265" s="101">
        <f t="shared" si="51"/>
        <v>0</v>
      </c>
      <c r="Q265" s="76"/>
    </row>
    <row r="266" spans="1:17" ht="18.75" customHeight="1" x14ac:dyDescent="0.2">
      <c r="A266" s="36" t="s">
        <v>100</v>
      </c>
      <c r="B266" s="34" t="s">
        <v>109</v>
      </c>
      <c r="C266" s="34" t="s">
        <v>15</v>
      </c>
      <c r="D266" s="34" t="s">
        <v>91</v>
      </c>
      <c r="E266" s="34" t="s">
        <v>75</v>
      </c>
      <c r="F266" s="34" t="s">
        <v>95</v>
      </c>
      <c r="G266" s="34" t="s">
        <v>101</v>
      </c>
      <c r="H266" s="34" t="s">
        <v>0</v>
      </c>
      <c r="I266" s="34" t="s">
        <v>0</v>
      </c>
      <c r="J266" s="34" t="s">
        <v>0</v>
      </c>
      <c r="K266" s="34" t="s">
        <v>0</v>
      </c>
      <c r="L266" s="34" t="s">
        <v>0</v>
      </c>
      <c r="M266" s="21">
        <f t="shared" si="50"/>
        <v>181864623.72</v>
      </c>
      <c r="N266" s="21">
        <f t="shared" si="50"/>
        <v>1394669</v>
      </c>
      <c r="O266" s="21">
        <f t="shared" si="50"/>
        <v>0</v>
      </c>
      <c r="P266" s="101">
        <f t="shared" si="51"/>
        <v>0</v>
      </c>
      <c r="Q266" s="76"/>
    </row>
    <row r="267" spans="1:17" ht="52.35" customHeight="1" x14ac:dyDescent="0.2">
      <c r="A267" s="22" t="s">
        <v>295</v>
      </c>
      <c r="B267" s="34" t="s">
        <v>109</v>
      </c>
      <c r="C267" s="34" t="s">
        <v>15</v>
      </c>
      <c r="D267" s="34" t="s">
        <v>91</v>
      </c>
      <c r="E267" s="34" t="s">
        <v>75</v>
      </c>
      <c r="F267" s="34" t="s">
        <v>95</v>
      </c>
      <c r="G267" s="34" t="s">
        <v>101</v>
      </c>
      <c r="H267" s="34" t="s">
        <v>296</v>
      </c>
      <c r="I267" s="35" t="s">
        <v>0</v>
      </c>
      <c r="J267" s="35" t="s">
        <v>0</v>
      </c>
      <c r="K267" s="35" t="s">
        <v>0</v>
      </c>
      <c r="L267" s="35" t="s">
        <v>0</v>
      </c>
      <c r="M267" s="21">
        <f t="shared" si="50"/>
        <v>181864623.72</v>
      </c>
      <c r="N267" s="21">
        <f t="shared" si="50"/>
        <v>1394669</v>
      </c>
      <c r="O267" s="21">
        <f t="shared" si="50"/>
        <v>0</v>
      </c>
      <c r="P267" s="101">
        <f t="shared" si="51"/>
        <v>0</v>
      </c>
      <c r="Q267" s="76"/>
    </row>
    <row r="268" spans="1:17" ht="64.900000000000006" customHeight="1" x14ac:dyDescent="0.2">
      <c r="A268" s="22" t="s">
        <v>339</v>
      </c>
      <c r="B268" s="34" t="s">
        <v>109</v>
      </c>
      <c r="C268" s="34" t="s">
        <v>15</v>
      </c>
      <c r="D268" s="34" t="s">
        <v>91</v>
      </c>
      <c r="E268" s="34" t="s">
        <v>75</v>
      </c>
      <c r="F268" s="34" t="s">
        <v>95</v>
      </c>
      <c r="G268" s="34" t="s">
        <v>101</v>
      </c>
      <c r="H268" s="34" t="s">
        <v>296</v>
      </c>
      <c r="I268" s="34" t="s">
        <v>156</v>
      </c>
      <c r="J268" s="34" t="s">
        <v>0</v>
      </c>
      <c r="K268" s="34" t="s">
        <v>0</v>
      </c>
      <c r="L268" s="34" t="s">
        <v>0</v>
      </c>
      <c r="M268" s="21">
        <f>M269+M271</f>
        <v>181864623.72</v>
      </c>
      <c r="N268" s="21">
        <f>N269+N271</f>
        <v>1394669</v>
      </c>
      <c r="O268" s="21">
        <f>O269+O271</f>
        <v>0</v>
      </c>
      <c r="P268" s="101">
        <f t="shared" si="51"/>
        <v>0</v>
      </c>
      <c r="Q268" s="76"/>
    </row>
    <row r="269" spans="1:17" ht="15" customHeight="1" x14ac:dyDescent="0.2">
      <c r="A269" s="22" t="s">
        <v>274</v>
      </c>
      <c r="B269" s="23" t="s">
        <v>0</v>
      </c>
      <c r="C269" s="23" t="s">
        <v>0</v>
      </c>
      <c r="D269" s="23" t="s">
        <v>0</v>
      </c>
      <c r="E269" s="23" t="s">
        <v>0</v>
      </c>
      <c r="F269" s="23" t="s">
        <v>0</v>
      </c>
      <c r="G269" s="23" t="s">
        <v>0</v>
      </c>
      <c r="H269" s="23" t="s">
        <v>0</v>
      </c>
      <c r="I269" s="23" t="s">
        <v>0</v>
      </c>
      <c r="J269" s="23" t="s">
        <v>0</v>
      </c>
      <c r="K269" s="23" t="s">
        <v>0</v>
      </c>
      <c r="L269" s="23" t="s">
        <v>0</v>
      </c>
      <c r="M269" s="21">
        <f>M270</f>
        <v>27814983.32</v>
      </c>
      <c r="N269" s="21">
        <f>N270</f>
        <v>0</v>
      </c>
      <c r="O269" s="21">
        <f>O270</f>
        <v>0</v>
      </c>
      <c r="P269" s="101">
        <f t="shared" si="51"/>
        <v>0</v>
      </c>
      <c r="Q269" s="76"/>
    </row>
    <row r="270" spans="1:17" ht="96" customHeight="1" x14ac:dyDescent="0.2">
      <c r="A270" s="1" t="s">
        <v>297</v>
      </c>
      <c r="B270" s="26" t="s">
        <v>109</v>
      </c>
      <c r="C270" s="26" t="s">
        <v>15</v>
      </c>
      <c r="D270" s="26" t="s">
        <v>91</v>
      </c>
      <c r="E270" s="26" t="s">
        <v>75</v>
      </c>
      <c r="F270" s="26" t="s">
        <v>95</v>
      </c>
      <c r="G270" s="26" t="s">
        <v>101</v>
      </c>
      <c r="H270" s="26" t="s">
        <v>296</v>
      </c>
      <c r="I270" s="26" t="s">
        <v>156</v>
      </c>
      <c r="J270" s="27" t="s">
        <v>104</v>
      </c>
      <c r="K270" s="27">
        <v>0.52800000000000002</v>
      </c>
      <c r="L270" s="27">
        <v>2018</v>
      </c>
      <c r="M270" s="33">
        <f>23380409+4750000-315425.68</f>
        <v>27814983.32</v>
      </c>
      <c r="N270" s="33">
        <v>0</v>
      </c>
      <c r="O270" s="33">
        <v>0</v>
      </c>
      <c r="P270" s="102">
        <f t="shared" si="51"/>
        <v>0</v>
      </c>
      <c r="Q270" s="98"/>
    </row>
    <row r="271" spans="1:17" ht="15" customHeight="1" x14ac:dyDescent="0.2">
      <c r="A271" s="22" t="s">
        <v>205</v>
      </c>
      <c r="B271" s="23" t="s">
        <v>0</v>
      </c>
      <c r="C271" s="23" t="s">
        <v>0</v>
      </c>
      <c r="D271" s="23" t="s">
        <v>0</v>
      </c>
      <c r="E271" s="23" t="s">
        <v>0</v>
      </c>
      <c r="F271" s="23" t="s">
        <v>0</v>
      </c>
      <c r="G271" s="23" t="s">
        <v>0</v>
      </c>
      <c r="H271" s="23" t="s">
        <v>0</v>
      </c>
      <c r="I271" s="23" t="s">
        <v>0</v>
      </c>
      <c r="J271" s="23" t="s">
        <v>0</v>
      </c>
      <c r="K271" s="23" t="s">
        <v>0</v>
      </c>
      <c r="L271" s="23" t="s">
        <v>0</v>
      </c>
      <c r="M271" s="21">
        <f>M272+M273+M274+M275+M276</f>
        <v>154049640.40000001</v>
      </c>
      <c r="N271" s="21">
        <f>N272+N273+N274+N275+N276</f>
        <v>1394669</v>
      </c>
      <c r="O271" s="21">
        <f>O272+O273+O274+O275+O276</f>
        <v>0</v>
      </c>
      <c r="P271" s="101">
        <f t="shared" si="51"/>
        <v>0</v>
      </c>
      <c r="Q271" s="76"/>
    </row>
    <row r="272" spans="1:17" ht="52.35" customHeight="1" x14ac:dyDescent="0.2">
      <c r="A272" s="1" t="s">
        <v>298</v>
      </c>
      <c r="B272" s="26" t="s">
        <v>109</v>
      </c>
      <c r="C272" s="26" t="s">
        <v>15</v>
      </c>
      <c r="D272" s="26" t="s">
        <v>91</v>
      </c>
      <c r="E272" s="26" t="s">
        <v>75</v>
      </c>
      <c r="F272" s="26" t="s">
        <v>95</v>
      </c>
      <c r="G272" s="26" t="s">
        <v>101</v>
      </c>
      <c r="H272" s="26" t="s">
        <v>296</v>
      </c>
      <c r="I272" s="26" t="s">
        <v>156</v>
      </c>
      <c r="J272" s="27" t="s">
        <v>104</v>
      </c>
      <c r="K272" s="27">
        <v>0.88144</v>
      </c>
      <c r="L272" s="54">
        <v>2019</v>
      </c>
      <c r="M272" s="33">
        <f>26654944+20814790</f>
        <v>47469734</v>
      </c>
      <c r="N272" s="33">
        <v>0</v>
      </c>
      <c r="O272" s="33">
        <v>0</v>
      </c>
      <c r="P272" s="102">
        <f t="shared" si="51"/>
        <v>0</v>
      </c>
      <c r="Q272" s="98"/>
    </row>
    <row r="273" spans="1:19" ht="80.25" customHeight="1" x14ac:dyDescent="0.2">
      <c r="A273" s="1" t="s">
        <v>300</v>
      </c>
      <c r="B273" s="26" t="s">
        <v>109</v>
      </c>
      <c r="C273" s="26" t="s">
        <v>15</v>
      </c>
      <c r="D273" s="26" t="s">
        <v>91</v>
      </c>
      <c r="E273" s="26" t="s">
        <v>75</v>
      </c>
      <c r="F273" s="26" t="s">
        <v>95</v>
      </c>
      <c r="G273" s="26" t="s">
        <v>101</v>
      </c>
      <c r="H273" s="26" t="s">
        <v>296</v>
      </c>
      <c r="I273" s="26" t="s">
        <v>156</v>
      </c>
      <c r="J273" s="27" t="s">
        <v>104</v>
      </c>
      <c r="K273" s="27">
        <v>0.64800000000000002</v>
      </c>
      <c r="L273" s="27">
        <v>2019</v>
      </c>
      <c r="M273" s="33">
        <f>43342682-28422153+24068366</f>
        <v>38988895</v>
      </c>
      <c r="N273" s="33">
        <v>0</v>
      </c>
      <c r="O273" s="33">
        <v>0</v>
      </c>
      <c r="P273" s="102">
        <f t="shared" si="51"/>
        <v>0</v>
      </c>
      <c r="Q273" s="98"/>
    </row>
    <row r="274" spans="1:19" ht="66" customHeight="1" x14ac:dyDescent="0.2">
      <c r="A274" s="1" t="s">
        <v>387</v>
      </c>
      <c r="B274" s="26" t="s">
        <v>109</v>
      </c>
      <c r="C274" s="26" t="s">
        <v>15</v>
      </c>
      <c r="D274" s="26" t="s">
        <v>91</v>
      </c>
      <c r="E274" s="26" t="s">
        <v>75</v>
      </c>
      <c r="F274" s="26" t="s">
        <v>95</v>
      </c>
      <c r="G274" s="26" t="s">
        <v>101</v>
      </c>
      <c r="H274" s="26" t="s">
        <v>296</v>
      </c>
      <c r="I274" s="26" t="s">
        <v>156</v>
      </c>
      <c r="J274" s="27" t="s">
        <v>104</v>
      </c>
      <c r="K274" s="27">
        <v>1.18</v>
      </c>
      <c r="L274" s="27">
        <v>2018</v>
      </c>
      <c r="M274" s="33">
        <v>3610000</v>
      </c>
      <c r="N274" s="33">
        <v>0</v>
      </c>
      <c r="O274" s="33">
        <v>0</v>
      </c>
      <c r="P274" s="102">
        <f t="shared" si="51"/>
        <v>0</v>
      </c>
      <c r="Q274" s="98"/>
    </row>
    <row r="275" spans="1:19" ht="79.5" customHeight="1" x14ac:dyDescent="0.2">
      <c r="A275" s="1" t="s">
        <v>388</v>
      </c>
      <c r="B275" s="26" t="s">
        <v>109</v>
      </c>
      <c r="C275" s="26" t="s">
        <v>15</v>
      </c>
      <c r="D275" s="26" t="s">
        <v>91</v>
      </c>
      <c r="E275" s="26" t="s">
        <v>75</v>
      </c>
      <c r="F275" s="26" t="s">
        <v>95</v>
      </c>
      <c r="G275" s="26" t="s">
        <v>101</v>
      </c>
      <c r="H275" s="26" t="s">
        <v>296</v>
      </c>
      <c r="I275" s="26" t="s">
        <v>156</v>
      </c>
      <c r="J275" s="27" t="s">
        <v>326</v>
      </c>
      <c r="K275" s="27">
        <v>4695</v>
      </c>
      <c r="L275" s="27">
        <v>2018</v>
      </c>
      <c r="M275" s="33">
        <v>38559550</v>
      </c>
      <c r="N275" s="33">
        <v>1394669</v>
      </c>
      <c r="O275" s="33">
        <v>0</v>
      </c>
      <c r="P275" s="102">
        <f t="shared" si="51"/>
        <v>0</v>
      </c>
      <c r="Q275" s="98"/>
    </row>
    <row r="276" spans="1:19" ht="64.5" customHeight="1" x14ac:dyDescent="0.2">
      <c r="A276" s="1" t="s">
        <v>408</v>
      </c>
      <c r="B276" s="26" t="s">
        <v>109</v>
      </c>
      <c r="C276" s="26" t="s">
        <v>15</v>
      </c>
      <c r="D276" s="26" t="s">
        <v>91</v>
      </c>
      <c r="E276" s="26" t="s">
        <v>75</v>
      </c>
      <c r="F276" s="26" t="s">
        <v>95</v>
      </c>
      <c r="G276" s="26" t="s">
        <v>101</v>
      </c>
      <c r="H276" s="26" t="s">
        <v>296</v>
      </c>
      <c r="I276" s="26" t="s">
        <v>156</v>
      </c>
      <c r="J276" s="27" t="s">
        <v>104</v>
      </c>
      <c r="K276" s="27"/>
      <c r="L276" s="54" t="s">
        <v>350</v>
      </c>
      <c r="M276" s="33">
        <v>25421461.399999999</v>
      </c>
      <c r="N276" s="33">
        <v>0</v>
      </c>
      <c r="O276" s="33">
        <v>0</v>
      </c>
      <c r="P276" s="102">
        <f t="shared" si="51"/>
        <v>0</v>
      </c>
      <c r="Q276" s="98"/>
      <c r="R276" s="92"/>
    </row>
    <row r="277" spans="1:19" ht="93.75" customHeight="1" x14ac:dyDescent="0.2">
      <c r="A277" s="22" t="s">
        <v>301</v>
      </c>
      <c r="B277" s="34" t="s">
        <v>302</v>
      </c>
      <c r="C277" s="34" t="s">
        <v>0</v>
      </c>
      <c r="D277" s="34" t="s">
        <v>0</v>
      </c>
      <c r="E277" s="34" t="s">
        <v>0</v>
      </c>
      <c r="F277" s="34" t="s">
        <v>0</v>
      </c>
      <c r="G277" s="34" t="s">
        <v>0</v>
      </c>
      <c r="H277" s="35" t="s">
        <v>0</v>
      </c>
      <c r="I277" s="35" t="s">
        <v>0</v>
      </c>
      <c r="J277" s="35" t="s">
        <v>0</v>
      </c>
      <c r="K277" s="35" t="s">
        <v>0</v>
      </c>
      <c r="L277" s="35" t="s">
        <v>0</v>
      </c>
      <c r="M277" s="21">
        <f t="shared" ref="M277:O284" si="52">M278</f>
        <v>288281340.08999997</v>
      </c>
      <c r="N277" s="21">
        <f t="shared" si="52"/>
        <v>121634520.44</v>
      </c>
      <c r="O277" s="21">
        <f t="shared" si="52"/>
        <v>121634520.44</v>
      </c>
      <c r="P277" s="101">
        <f t="shared" si="51"/>
        <v>0.42192991194652529</v>
      </c>
      <c r="Q277" s="76"/>
    </row>
    <row r="278" spans="1:19" ht="95.25" customHeight="1" x14ac:dyDescent="0.2">
      <c r="A278" s="22" t="s">
        <v>303</v>
      </c>
      <c r="B278" s="34" t="s">
        <v>302</v>
      </c>
      <c r="C278" s="34" t="s">
        <v>28</v>
      </c>
      <c r="D278" s="34" t="s">
        <v>23</v>
      </c>
      <c r="E278" s="34" t="s">
        <v>0</v>
      </c>
      <c r="F278" s="34" t="s">
        <v>0</v>
      </c>
      <c r="G278" s="34" t="s">
        <v>0</v>
      </c>
      <c r="H278" s="35" t="s">
        <v>0</v>
      </c>
      <c r="I278" s="35" t="s">
        <v>0</v>
      </c>
      <c r="J278" s="35" t="s">
        <v>0</v>
      </c>
      <c r="K278" s="35" t="s">
        <v>0</v>
      </c>
      <c r="L278" s="35" t="s">
        <v>0</v>
      </c>
      <c r="M278" s="21">
        <f>M279</f>
        <v>288281340.08999997</v>
      </c>
      <c r="N278" s="21">
        <f>N279</f>
        <v>121634520.44</v>
      </c>
      <c r="O278" s="21">
        <f>O279</f>
        <v>121634520.44</v>
      </c>
      <c r="P278" s="101">
        <f t="shared" si="51"/>
        <v>0.42192991194652529</v>
      </c>
      <c r="Q278" s="76"/>
    </row>
    <row r="279" spans="1:19" ht="34.35" customHeight="1" x14ac:dyDescent="0.2">
      <c r="A279" s="22" t="s">
        <v>337</v>
      </c>
      <c r="B279" s="34" t="s">
        <v>302</v>
      </c>
      <c r="C279" s="34" t="s">
        <v>28</v>
      </c>
      <c r="D279" s="34" t="s">
        <v>23</v>
      </c>
      <c r="E279" s="34" t="s">
        <v>75</v>
      </c>
      <c r="F279" s="34" t="s">
        <v>0</v>
      </c>
      <c r="G279" s="34" t="s">
        <v>0</v>
      </c>
      <c r="H279" s="35" t="s">
        <v>0</v>
      </c>
      <c r="I279" s="35" t="s">
        <v>0</v>
      </c>
      <c r="J279" s="35" t="s">
        <v>0</v>
      </c>
      <c r="K279" s="35" t="s">
        <v>0</v>
      </c>
      <c r="L279" s="35" t="s">
        <v>0</v>
      </c>
      <c r="M279" s="21">
        <f t="shared" si="52"/>
        <v>288281340.08999997</v>
      </c>
      <c r="N279" s="21">
        <f t="shared" si="52"/>
        <v>121634520.44</v>
      </c>
      <c r="O279" s="21">
        <f t="shared" si="52"/>
        <v>121634520.44</v>
      </c>
      <c r="P279" s="101">
        <f t="shared" si="51"/>
        <v>0.42192991194652529</v>
      </c>
      <c r="Q279" s="76"/>
    </row>
    <row r="280" spans="1:19" ht="15" customHeight="1" x14ac:dyDescent="0.2">
      <c r="A280" s="36" t="s">
        <v>82</v>
      </c>
      <c r="B280" s="34" t="s">
        <v>302</v>
      </c>
      <c r="C280" s="34" t="s">
        <v>28</v>
      </c>
      <c r="D280" s="34" t="s">
        <v>23</v>
      </c>
      <c r="E280" s="34" t="s">
        <v>75</v>
      </c>
      <c r="F280" s="34" t="s">
        <v>83</v>
      </c>
      <c r="G280" s="34" t="s">
        <v>0</v>
      </c>
      <c r="H280" s="34" t="s">
        <v>0</v>
      </c>
      <c r="I280" s="34" t="s">
        <v>0</v>
      </c>
      <c r="J280" s="34" t="s">
        <v>0</v>
      </c>
      <c r="K280" s="34" t="s">
        <v>0</v>
      </c>
      <c r="L280" s="34" t="s">
        <v>0</v>
      </c>
      <c r="M280" s="21">
        <f t="shared" si="52"/>
        <v>288281340.08999997</v>
      </c>
      <c r="N280" s="21">
        <f t="shared" si="52"/>
        <v>121634520.44</v>
      </c>
      <c r="O280" s="21">
        <f t="shared" si="52"/>
        <v>121634520.44</v>
      </c>
      <c r="P280" s="101">
        <f t="shared" si="51"/>
        <v>0.42192991194652529</v>
      </c>
      <c r="Q280" s="76"/>
    </row>
    <row r="281" spans="1:19" ht="15" customHeight="1" x14ac:dyDescent="0.2">
      <c r="A281" s="36" t="s">
        <v>87</v>
      </c>
      <c r="B281" s="34" t="s">
        <v>302</v>
      </c>
      <c r="C281" s="34" t="s">
        <v>28</v>
      </c>
      <c r="D281" s="34" t="s">
        <v>23</v>
      </c>
      <c r="E281" s="34" t="s">
        <v>75</v>
      </c>
      <c r="F281" s="34" t="s">
        <v>83</v>
      </c>
      <c r="G281" s="34" t="s">
        <v>34</v>
      </c>
      <c r="H281" s="34" t="s">
        <v>0</v>
      </c>
      <c r="I281" s="34" t="s">
        <v>0</v>
      </c>
      <c r="J281" s="34" t="s">
        <v>0</v>
      </c>
      <c r="K281" s="34" t="s">
        <v>0</v>
      </c>
      <c r="L281" s="34" t="s">
        <v>0</v>
      </c>
      <c r="M281" s="21">
        <f t="shared" si="52"/>
        <v>288281340.08999997</v>
      </c>
      <c r="N281" s="21">
        <f t="shared" si="52"/>
        <v>121634520.44</v>
      </c>
      <c r="O281" s="21">
        <f t="shared" si="52"/>
        <v>121634520.44</v>
      </c>
      <c r="P281" s="101">
        <f t="shared" si="51"/>
        <v>0.42192991194652529</v>
      </c>
      <c r="Q281" s="76"/>
    </row>
    <row r="282" spans="1:19" ht="34.35" customHeight="1" x14ac:dyDescent="0.2">
      <c r="A282" s="22" t="s">
        <v>304</v>
      </c>
      <c r="B282" s="34" t="s">
        <v>302</v>
      </c>
      <c r="C282" s="34" t="s">
        <v>28</v>
      </c>
      <c r="D282" s="34" t="s">
        <v>23</v>
      </c>
      <c r="E282" s="34" t="s">
        <v>75</v>
      </c>
      <c r="F282" s="34" t="s">
        <v>83</v>
      </c>
      <c r="G282" s="34" t="s">
        <v>34</v>
      </c>
      <c r="H282" s="34" t="s">
        <v>305</v>
      </c>
      <c r="I282" s="35" t="s">
        <v>0</v>
      </c>
      <c r="J282" s="35" t="s">
        <v>0</v>
      </c>
      <c r="K282" s="35" t="s">
        <v>0</v>
      </c>
      <c r="L282" s="35" t="s">
        <v>0</v>
      </c>
      <c r="M282" s="21">
        <f t="shared" si="52"/>
        <v>288281340.08999997</v>
      </c>
      <c r="N282" s="21">
        <f t="shared" si="52"/>
        <v>121634520.44</v>
      </c>
      <c r="O282" s="21">
        <f t="shared" si="52"/>
        <v>121634520.44</v>
      </c>
      <c r="P282" s="101">
        <f t="shared" si="51"/>
        <v>0.42192991194652529</v>
      </c>
      <c r="Q282" s="76"/>
    </row>
    <row r="283" spans="1:19" ht="60" customHeight="1" x14ac:dyDescent="0.2">
      <c r="A283" s="22" t="s">
        <v>339</v>
      </c>
      <c r="B283" s="34" t="s">
        <v>302</v>
      </c>
      <c r="C283" s="34" t="s">
        <v>28</v>
      </c>
      <c r="D283" s="34" t="s">
        <v>23</v>
      </c>
      <c r="E283" s="34" t="s">
        <v>75</v>
      </c>
      <c r="F283" s="34" t="s">
        <v>83</v>
      </c>
      <c r="G283" s="34" t="s">
        <v>34</v>
      </c>
      <c r="H283" s="34" t="s">
        <v>305</v>
      </c>
      <c r="I283" s="34" t="s">
        <v>156</v>
      </c>
      <c r="J283" s="34" t="s">
        <v>0</v>
      </c>
      <c r="K283" s="34" t="s">
        <v>0</v>
      </c>
      <c r="L283" s="34" t="s">
        <v>0</v>
      </c>
      <c r="M283" s="21">
        <f t="shared" si="52"/>
        <v>288281340.08999997</v>
      </c>
      <c r="N283" s="21">
        <f t="shared" si="52"/>
        <v>121634520.44</v>
      </c>
      <c r="O283" s="21">
        <f t="shared" si="52"/>
        <v>121634520.44</v>
      </c>
      <c r="P283" s="101">
        <f t="shared" si="51"/>
        <v>0.42192991194652529</v>
      </c>
      <c r="Q283" s="76"/>
    </row>
    <row r="284" spans="1:19" ht="15" customHeight="1" x14ac:dyDescent="0.2">
      <c r="A284" s="22" t="s">
        <v>205</v>
      </c>
      <c r="B284" s="23" t="s">
        <v>0</v>
      </c>
      <c r="C284" s="23" t="s">
        <v>0</v>
      </c>
      <c r="D284" s="23" t="s">
        <v>0</v>
      </c>
      <c r="E284" s="23" t="s">
        <v>0</v>
      </c>
      <c r="F284" s="23" t="s">
        <v>0</v>
      </c>
      <c r="G284" s="23" t="s">
        <v>0</v>
      </c>
      <c r="H284" s="23" t="s">
        <v>0</v>
      </c>
      <c r="I284" s="23" t="s">
        <v>0</v>
      </c>
      <c r="J284" s="23" t="s">
        <v>0</v>
      </c>
      <c r="K284" s="23" t="s">
        <v>0</v>
      </c>
      <c r="L284" s="23" t="s">
        <v>0</v>
      </c>
      <c r="M284" s="21">
        <f t="shared" si="52"/>
        <v>288281340.08999997</v>
      </c>
      <c r="N284" s="21">
        <f t="shared" si="52"/>
        <v>121634520.44</v>
      </c>
      <c r="O284" s="21">
        <f t="shared" si="52"/>
        <v>121634520.44</v>
      </c>
      <c r="P284" s="101">
        <f t="shared" si="51"/>
        <v>0.42192991194652529</v>
      </c>
      <c r="Q284" s="76"/>
    </row>
    <row r="285" spans="1:19" ht="34.35" customHeight="1" x14ac:dyDescent="0.2">
      <c r="A285" s="1" t="s">
        <v>306</v>
      </c>
      <c r="B285" s="26" t="s">
        <v>302</v>
      </c>
      <c r="C285" s="26" t="s">
        <v>28</v>
      </c>
      <c r="D285" s="26" t="s">
        <v>23</v>
      </c>
      <c r="E285" s="26" t="s">
        <v>75</v>
      </c>
      <c r="F285" s="26" t="s">
        <v>83</v>
      </c>
      <c r="G285" s="26" t="s">
        <v>34</v>
      </c>
      <c r="H285" s="26" t="s">
        <v>305</v>
      </c>
      <c r="I285" s="26" t="s">
        <v>156</v>
      </c>
      <c r="J285" s="27" t="s">
        <v>327</v>
      </c>
      <c r="K285" s="27">
        <v>600</v>
      </c>
      <c r="L285" s="27">
        <v>2019</v>
      </c>
      <c r="M285" s="33">
        <f>327915217.39-39633877.3</f>
        <v>288281340.08999997</v>
      </c>
      <c r="N285" s="33">
        <v>121634520.44</v>
      </c>
      <c r="O285" s="33">
        <v>121634520.44</v>
      </c>
      <c r="P285" s="102">
        <f t="shared" si="51"/>
        <v>0.42192991194652529</v>
      </c>
      <c r="Q285" s="98"/>
      <c r="R285" s="79"/>
    </row>
    <row r="286" spans="1:19" s="49" customFormat="1" ht="44.25" customHeight="1" x14ac:dyDescent="0.2">
      <c r="A286" s="46" t="s">
        <v>126</v>
      </c>
      <c r="B286" s="47" t="s">
        <v>127</v>
      </c>
      <c r="C286" s="47" t="s">
        <v>0</v>
      </c>
      <c r="D286" s="47" t="s">
        <v>0</v>
      </c>
      <c r="E286" s="47" t="s">
        <v>0</v>
      </c>
      <c r="F286" s="47" t="s">
        <v>0</v>
      </c>
      <c r="G286" s="47" t="s">
        <v>0</v>
      </c>
      <c r="H286" s="48" t="s">
        <v>0</v>
      </c>
      <c r="I286" s="48" t="s">
        <v>0</v>
      </c>
      <c r="J286" s="48" t="s">
        <v>0</v>
      </c>
      <c r="K286" s="48" t="s">
        <v>0</v>
      </c>
      <c r="L286" s="48" t="s">
        <v>0</v>
      </c>
      <c r="M286" s="21">
        <f t="shared" ref="M286:O288" si="53">M287</f>
        <v>235971410.29999998</v>
      </c>
      <c r="N286" s="21">
        <f t="shared" si="53"/>
        <v>40558067.32</v>
      </c>
      <c r="O286" s="21">
        <f t="shared" si="53"/>
        <v>31580927.630000003</v>
      </c>
      <c r="P286" s="101">
        <f t="shared" si="51"/>
        <v>0.13383370294668279</v>
      </c>
      <c r="Q286" s="76"/>
      <c r="R286" s="83"/>
      <c r="S286" s="84"/>
    </row>
    <row r="287" spans="1:19" s="49" customFormat="1" ht="34.35" customHeight="1" x14ac:dyDescent="0.2">
      <c r="A287" s="46" t="s">
        <v>128</v>
      </c>
      <c r="B287" s="47" t="s">
        <v>127</v>
      </c>
      <c r="C287" s="47" t="s">
        <v>28</v>
      </c>
      <c r="D287" s="47" t="s">
        <v>81</v>
      </c>
      <c r="E287" s="47" t="s">
        <v>0</v>
      </c>
      <c r="F287" s="47" t="s">
        <v>0</v>
      </c>
      <c r="G287" s="47" t="s">
        <v>0</v>
      </c>
      <c r="H287" s="48" t="s">
        <v>0</v>
      </c>
      <c r="I287" s="48" t="s">
        <v>0</v>
      </c>
      <c r="J287" s="48" t="s">
        <v>0</v>
      </c>
      <c r="K287" s="48" t="s">
        <v>0</v>
      </c>
      <c r="L287" s="48" t="s">
        <v>0</v>
      </c>
      <c r="M287" s="21">
        <f t="shared" si="53"/>
        <v>235971410.29999998</v>
      </c>
      <c r="N287" s="21">
        <f t="shared" si="53"/>
        <v>40558067.32</v>
      </c>
      <c r="O287" s="21">
        <f t="shared" si="53"/>
        <v>31580927.630000003</v>
      </c>
      <c r="P287" s="101">
        <f t="shared" si="51"/>
        <v>0.13383370294668279</v>
      </c>
      <c r="Q287" s="76"/>
      <c r="R287" s="83"/>
      <c r="S287" s="84"/>
    </row>
    <row r="288" spans="1:19" s="49" customFormat="1" ht="33" customHeight="1" x14ac:dyDescent="0.2">
      <c r="A288" s="46" t="s">
        <v>347</v>
      </c>
      <c r="B288" s="47" t="s">
        <v>127</v>
      </c>
      <c r="C288" s="47" t="s">
        <v>28</v>
      </c>
      <c r="D288" s="47" t="s">
        <v>81</v>
      </c>
      <c r="E288" s="47" t="s">
        <v>75</v>
      </c>
      <c r="F288" s="47" t="s">
        <v>0</v>
      </c>
      <c r="G288" s="47" t="s">
        <v>0</v>
      </c>
      <c r="H288" s="48" t="s">
        <v>0</v>
      </c>
      <c r="I288" s="48" t="s">
        <v>0</v>
      </c>
      <c r="J288" s="48" t="s">
        <v>0</v>
      </c>
      <c r="K288" s="48" t="s">
        <v>0</v>
      </c>
      <c r="L288" s="48" t="s">
        <v>0</v>
      </c>
      <c r="M288" s="21">
        <f t="shared" si="53"/>
        <v>235971410.29999998</v>
      </c>
      <c r="N288" s="21">
        <f t="shared" si="53"/>
        <v>40558067.32</v>
      </c>
      <c r="O288" s="21">
        <f t="shared" si="53"/>
        <v>31580927.630000003</v>
      </c>
      <c r="P288" s="101">
        <f t="shared" si="51"/>
        <v>0.13383370294668279</v>
      </c>
      <c r="Q288" s="76"/>
      <c r="R288" s="83"/>
      <c r="S288" s="84"/>
    </row>
    <row r="289" spans="1:19" s="49" customFormat="1" ht="15" customHeight="1" x14ac:dyDescent="0.2">
      <c r="A289" s="50" t="s">
        <v>129</v>
      </c>
      <c r="B289" s="47" t="s">
        <v>127</v>
      </c>
      <c r="C289" s="47" t="s">
        <v>28</v>
      </c>
      <c r="D289" s="47" t="s">
        <v>81</v>
      </c>
      <c r="E289" s="47" t="s">
        <v>75</v>
      </c>
      <c r="F289" s="47" t="s">
        <v>23</v>
      </c>
      <c r="G289" s="47" t="s">
        <v>0</v>
      </c>
      <c r="H289" s="47" t="s">
        <v>0</v>
      </c>
      <c r="I289" s="47" t="s">
        <v>0</v>
      </c>
      <c r="J289" s="47" t="s">
        <v>0</v>
      </c>
      <c r="K289" s="47" t="s">
        <v>0</v>
      </c>
      <c r="L289" s="47" t="s">
        <v>0</v>
      </c>
      <c r="M289" s="21">
        <f>M290+M301</f>
        <v>235971410.29999998</v>
      </c>
      <c r="N289" s="21">
        <f>N290+N301</f>
        <v>40558067.32</v>
      </c>
      <c r="O289" s="21">
        <f>O290+O301</f>
        <v>31580927.630000003</v>
      </c>
      <c r="P289" s="101">
        <f t="shared" si="51"/>
        <v>0.13383370294668279</v>
      </c>
      <c r="Q289" s="76"/>
      <c r="R289" s="83"/>
      <c r="S289" s="84"/>
    </row>
    <row r="290" spans="1:19" s="49" customFormat="1" ht="15" customHeight="1" x14ac:dyDescent="0.2">
      <c r="A290" s="50" t="s">
        <v>130</v>
      </c>
      <c r="B290" s="47" t="s">
        <v>127</v>
      </c>
      <c r="C290" s="47" t="s">
        <v>28</v>
      </c>
      <c r="D290" s="47" t="s">
        <v>81</v>
      </c>
      <c r="E290" s="47" t="s">
        <v>75</v>
      </c>
      <c r="F290" s="47" t="s">
        <v>23</v>
      </c>
      <c r="G290" s="47" t="s">
        <v>70</v>
      </c>
      <c r="H290" s="47" t="s">
        <v>0</v>
      </c>
      <c r="I290" s="47" t="s">
        <v>0</v>
      </c>
      <c r="J290" s="47" t="s">
        <v>0</v>
      </c>
      <c r="K290" s="47" t="s">
        <v>0</v>
      </c>
      <c r="L290" s="47" t="s">
        <v>0</v>
      </c>
      <c r="M290" s="21">
        <f t="shared" ref="M290:O291" si="54">M291</f>
        <v>168423845.29999998</v>
      </c>
      <c r="N290" s="21">
        <f t="shared" si="54"/>
        <v>19183067.32</v>
      </c>
      <c r="O290" s="21">
        <f t="shared" si="54"/>
        <v>14108051.210000001</v>
      </c>
      <c r="P290" s="101">
        <f t="shared" si="51"/>
        <v>8.3765165109907405E-2</v>
      </c>
      <c r="Q290" s="76"/>
      <c r="R290" s="83"/>
      <c r="S290" s="84"/>
    </row>
    <row r="291" spans="1:19" s="49" customFormat="1" ht="49.5" customHeight="1" x14ac:dyDescent="0.2">
      <c r="A291" s="46" t="s">
        <v>164</v>
      </c>
      <c r="B291" s="47" t="s">
        <v>127</v>
      </c>
      <c r="C291" s="47" t="s">
        <v>28</v>
      </c>
      <c r="D291" s="47" t="s">
        <v>81</v>
      </c>
      <c r="E291" s="47" t="s">
        <v>75</v>
      </c>
      <c r="F291" s="47" t="s">
        <v>23</v>
      </c>
      <c r="G291" s="47" t="s">
        <v>70</v>
      </c>
      <c r="H291" s="47" t="s">
        <v>165</v>
      </c>
      <c r="I291" s="48" t="s">
        <v>0</v>
      </c>
      <c r="J291" s="48" t="s">
        <v>0</v>
      </c>
      <c r="K291" s="48" t="s">
        <v>0</v>
      </c>
      <c r="L291" s="48" t="s">
        <v>0</v>
      </c>
      <c r="M291" s="21">
        <f t="shared" si="54"/>
        <v>168423845.29999998</v>
      </c>
      <c r="N291" s="21">
        <f t="shared" si="54"/>
        <v>19183067.32</v>
      </c>
      <c r="O291" s="21">
        <f t="shared" si="54"/>
        <v>14108051.210000001</v>
      </c>
      <c r="P291" s="101">
        <f t="shared" si="51"/>
        <v>8.3765165109907405E-2</v>
      </c>
      <c r="Q291" s="76"/>
      <c r="R291" s="83"/>
      <c r="S291" s="84"/>
    </row>
    <row r="292" spans="1:19" s="49" customFormat="1" ht="64.5" customHeight="1" x14ac:dyDescent="0.2">
      <c r="A292" s="46" t="s">
        <v>339</v>
      </c>
      <c r="B292" s="47" t="s">
        <v>127</v>
      </c>
      <c r="C292" s="47" t="s">
        <v>28</v>
      </c>
      <c r="D292" s="47" t="s">
        <v>81</v>
      </c>
      <c r="E292" s="47" t="s">
        <v>75</v>
      </c>
      <c r="F292" s="47" t="s">
        <v>23</v>
      </c>
      <c r="G292" s="47" t="s">
        <v>70</v>
      </c>
      <c r="H292" s="47" t="s">
        <v>165</v>
      </c>
      <c r="I292" s="47" t="s">
        <v>156</v>
      </c>
      <c r="J292" s="47" t="s">
        <v>0</v>
      </c>
      <c r="K292" s="47" t="s">
        <v>0</v>
      </c>
      <c r="L292" s="47" t="s">
        <v>0</v>
      </c>
      <c r="M292" s="21">
        <f>M293+M295+M297+M299</f>
        <v>168423845.29999998</v>
      </c>
      <c r="N292" s="21">
        <f>N293+N295+N297+N299</f>
        <v>19183067.32</v>
      </c>
      <c r="O292" s="21">
        <f>O293+O295+O297+O299</f>
        <v>14108051.210000001</v>
      </c>
      <c r="P292" s="101">
        <f t="shared" si="51"/>
        <v>8.3765165109907405E-2</v>
      </c>
      <c r="Q292" s="76"/>
      <c r="R292" s="83"/>
      <c r="S292" s="84"/>
    </row>
    <row r="293" spans="1:19" s="49" customFormat="1" ht="15" customHeight="1" x14ac:dyDescent="0.2">
      <c r="A293" s="46" t="s">
        <v>363</v>
      </c>
      <c r="B293" s="82" t="s">
        <v>0</v>
      </c>
      <c r="C293" s="82" t="s">
        <v>0</v>
      </c>
      <c r="D293" s="82" t="s">
        <v>0</v>
      </c>
      <c r="E293" s="82" t="s">
        <v>0</v>
      </c>
      <c r="F293" s="82" t="s">
        <v>0</v>
      </c>
      <c r="G293" s="82" t="s">
        <v>0</v>
      </c>
      <c r="H293" s="82" t="s">
        <v>0</v>
      </c>
      <c r="I293" s="82" t="s">
        <v>0</v>
      </c>
      <c r="J293" s="82" t="s">
        <v>0</v>
      </c>
      <c r="K293" s="82" t="s">
        <v>0</v>
      </c>
      <c r="L293" s="82" t="s">
        <v>0</v>
      </c>
      <c r="M293" s="21">
        <f>M294</f>
        <v>46500000</v>
      </c>
      <c r="N293" s="21">
        <f>N294</f>
        <v>0</v>
      </c>
      <c r="O293" s="21">
        <f>O294</f>
        <v>0</v>
      </c>
      <c r="P293" s="101">
        <f t="shared" si="51"/>
        <v>0</v>
      </c>
      <c r="Q293" s="76"/>
      <c r="R293" s="83"/>
      <c r="S293" s="84"/>
    </row>
    <row r="294" spans="1:19" s="49" customFormat="1" ht="47.25" customHeight="1" x14ac:dyDescent="0.2">
      <c r="A294" s="20" t="s">
        <v>307</v>
      </c>
      <c r="B294" s="51" t="s">
        <v>127</v>
      </c>
      <c r="C294" s="51" t="s">
        <v>28</v>
      </c>
      <c r="D294" s="51" t="s">
        <v>81</v>
      </c>
      <c r="E294" s="51" t="s">
        <v>75</v>
      </c>
      <c r="F294" s="51" t="s">
        <v>23</v>
      </c>
      <c r="G294" s="51" t="s">
        <v>70</v>
      </c>
      <c r="H294" s="51" t="s">
        <v>165</v>
      </c>
      <c r="I294" s="51" t="s">
        <v>156</v>
      </c>
      <c r="J294" s="52" t="s">
        <v>85</v>
      </c>
      <c r="K294" s="52" t="s">
        <v>308</v>
      </c>
      <c r="L294" s="52" t="s">
        <v>351</v>
      </c>
      <c r="M294" s="33">
        <v>46500000</v>
      </c>
      <c r="N294" s="33">
        <v>0</v>
      </c>
      <c r="O294" s="33">
        <v>0</v>
      </c>
      <c r="P294" s="102">
        <f t="shared" si="51"/>
        <v>0</v>
      </c>
      <c r="Q294" s="98"/>
      <c r="R294" s="83"/>
      <c r="S294" s="84"/>
    </row>
    <row r="295" spans="1:19" s="49" customFormat="1" ht="15" customHeight="1" x14ac:dyDescent="0.2">
      <c r="A295" s="46" t="s">
        <v>318</v>
      </c>
      <c r="B295" s="82" t="s">
        <v>0</v>
      </c>
      <c r="C295" s="82" t="s">
        <v>0</v>
      </c>
      <c r="D295" s="82" t="s">
        <v>0</v>
      </c>
      <c r="E295" s="82" t="s">
        <v>0</v>
      </c>
      <c r="F295" s="82" t="s">
        <v>0</v>
      </c>
      <c r="G295" s="82" t="s">
        <v>0</v>
      </c>
      <c r="H295" s="82" t="s">
        <v>0</v>
      </c>
      <c r="I295" s="82" t="s">
        <v>0</v>
      </c>
      <c r="J295" s="82" t="s">
        <v>0</v>
      </c>
      <c r="K295" s="82" t="s">
        <v>0</v>
      </c>
      <c r="L295" s="82" t="s">
        <v>0</v>
      </c>
      <c r="M295" s="21">
        <f>M296</f>
        <v>50000000</v>
      </c>
      <c r="N295" s="21">
        <f>N296</f>
        <v>0</v>
      </c>
      <c r="O295" s="21">
        <f>O296</f>
        <v>0</v>
      </c>
      <c r="P295" s="101">
        <f t="shared" si="51"/>
        <v>0</v>
      </c>
      <c r="Q295" s="76"/>
      <c r="R295" s="83"/>
      <c r="S295" s="84"/>
    </row>
    <row r="296" spans="1:19" s="49" customFormat="1" ht="29.25" customHeight="1" x14ac:dyDescent="0.2">
      <c r="A296" s="20" t="s">
        <v>321</v>
      </c>
      <c r="B296" s="51" t="s">
        <v>127</v>
      </c>
      <c r="C296" s="51" t="s">
        <v>28</v>
      </c>
      <c r="D296" s="51" t="s">
        <v>81</v>
      </c>
      <c r="E296" s="51" t="s">
        <v>75</v>
      </c>
      <c r="F296" s="51" t="s">
        <v>23</v>
      </c>
      <c r="G296" s="51" t="s">
        <v>70</v>
      </c>
      <c r="H296" s="51" t="s">
        <v>165</v>
      </c>
      <c r="I296" s="51" t="s">
        <v>156</v>
      </c>
      <c r="J296" s="52" t="s">
        <v>132</v>
      </c>
      <c r="K296" s="52" t="s">
        <v>133</v>
      </c>
      <c r="L296" s="52" t="s">
        <v>350</v>
      </c>
      <c r="M296" s="33">
        <v>50000000</v>
      </c>
      <c r="N296" s="33">
        <v>0</v>
      </c>
      <c r="O296" s="33">
        <v>0</v>
      </c>
      <c r="P296" s="102">
        <f t="shared" si="51"/>
        <v>0</v>
      </c>
      <c r="Q296" s="98"/>
      <c r="R296" s="83"/>
      <c r="S296" s="84"/>
    </row>
    <row r="297" spans="1:19" s="49" customFormat="1" ht="15" customHeight="1" x14ac:dyDescent="0.2">
      <c r="A297" s="46" t="s">
        <v>212</v>
      </c>
      <c r="B297" s="82" t="s">
        <v>0</v>
      </c>
      <c r="C297" s="82" t="s">
        <v>0</v>
      </c>
      <c r="D297" s="82" t="s">
        <v>0</v>
      </c>
      <c r="E297" s="82" t="s">
        <v>0</v>
      </c>
      <c r="F297" s="82" t="s">
        <v>0</v>
      </c>
      <c r="G297" s="82" t="s">
        <v>0</v>
      </c>
      <c r="H297" s="82" t="s">
        <v>0</v>
      </c>
      <c r="I297" s="82" t="s">
        <v>0</v>
      </c>
      <c r="J297" s="82" t="s">
        <v>0</v>
      </c>
      <c r="K297" s="82" t="s">
        <v>0</v>
      </c>
      <c r="L297" s="82" t="s">
        <v>0</v>
      </c>
      <c r="M297" s="21">
        <f>M298</f>
        <v>65071260.509999998</v>
      </c>
      <c r="N297" s="21">
        <f>N298</f>
        <v>19183067.32</v>
      </c>
      <c r="O297" s="21">
        <f>O298</f>
        <v>14108051.210000001</v>
      </c>
      <c r="P297" s="101">
        <f t="shared" si="51"/>
        <v>0.21680925034227527</v>
      </c>
      <c r="Q297" s="76"/>
      <c r="R297" s="83"/>
      <c r="S297" s="84"/>
    </row>
    <row r="298" spans="1:19" s="49" customFormat="1" ht="34.35" customHeight="1" x14ac:dyDescent="0.2">
      <c r="A298" s="20" t="s">
        <v>359</v>
      </c>
      <c r="B298" s="51" t="s">
        <v>127</v>
      </c>
      <c r="C298" s="51" t="s">
        <v>28</v>
      </c>
      <c r="D298" s="51" t="s">
        <v>81</v>
      </c>
      <c r="E298" s="51" t="s">
        <v>75</v>
      </c>
      <c r="F298" s="51" t="s">
        <v>23</v>
      </c>
      <c r="G298" s="51" t="s">
        <v>70</v>
      </c>
      <c r="H298" s="51" t="s">
        <v>165</v>
      </c>
      <c r="I298" s="51" t="s">
        <v>156</v>
      </c>
      <c r="J298" s="52" t="s">
        <v>360</v>
      </c>
      <c r="K298" s="52" t="s">
        <v>361</v>
      </c>
      <c r="L298" s="52" t="s">
        <v>351</v>
      </c>
      <c r="M298" s="33">
        <f>55191260.51+9880000</f>
        <v>65071260.509999998</v>
      </c>
      <c r="N298" s="33">
        <v>19183067.32</v>
      </c>
      <c r="O298" s="33">
        <v>14108051.210000001</v>
      </c>
      <c r="P298" s="102">
        <f t="shared" si="51"/>
        <v>0.21680925034227527</v>
      </c>
      <c r="Q298" s="98"/>
      <c r="R298" s="83"/>
      <c r="S298" s="84"/>
    </row>
    <row r="299" spans="1:19" s="49" customFormat="1" ht="15" customHeight="1" x14ac:dyDescent="0.2">
      <c r="A299" s="46" t="s">
        <v>364</v>
      </c>
      <c r="B299" s="82" t="s">
        <v>0</v>
      </c>
      <c r="C299" s="82" t="s">
        <v>0</v>
      </c>
      <c r="D299" s="82" t="s">
        <v>0</v>
      </c>
      <c r="E299" s="82" t="s">
        <v>0</v>
      </c>
      <c r="F299" s="82" t="s">
        <v>0</v>
      </c>
      <c r="G299" s="82" t="s">
        <v>0</v>
      </c>
      <c r="H299" s="82" t="s">
        <v>0</v>
      </c>
      <c r="I299" s="82" t="s">
        <v>0</v>
      </c>
      <c r="J299" s="82" t="s">
        <v>0</v>
      </c>
      <c r="K299" s="82" t="s">
        <v>0</v>
      </c>
      <c r="L299" s="82" t="s">
        <v>0</v>
      </c>
      <c r="M299" s="21">
        <f>M300</f>
        <v>6852584.79</v>
      </c>
      <c r="N299" s="21">
        <f>N300</f>
        <v>0</v>
      </c>
      <c r="O299" s="21">
        <f>O300</f>
        <v>0</v>
      </c>
      <c r="P299" s="101">
        <f t="shared" si="51"/>
        <v>0</v>
      </c>
      <c r="Q299" s="76"/>
      <c r="R299" s="83"/>
      <c r="S299" s="84"/>
    </row>
    <row r="300" spans="1:19" s="49" customFormat="1" ht="49.5" customHeight="1" x14ac:dyDescent="0.2">
      <c r="A300" s="20" t="s">
        <v>309</v>
      </c>
      <c r="B300" s="51" t="s">
        <v>127</v>
      </c>
      <c r="C300" s="51" t="s">
        <v>28</v>
      </c>
      <c r="D300" s="51" t="s">
        <v>81</v>
      </c>
      <c r="E300" s="51" t="s">
        <v>75</v>
      </c>
      <c r="F300" s="51" t="s">
        <v>23</v>
      </c>
      <c r="G300" s="51" t="s">
        <v>70</v>
      </c>
      <c r="H300" s="51" t="s">
        <v>165</v>
      </c>
      <c r="I300" s="51" t="s">
        <v>156</v>
      </c>
      <c r="J300" s="52" t="s">
        <v>88</v>
      </c>
      <c r="K300" s="52" t="s">
        <v>365</v>
      </c>
      <c r="L300" s="52" t="s">
        <v>351</v>
      </c>
      <c r="M300" s="33">
        <v>6852584.79</v>
      </c>
      <c r="N300" s="33">
        <v>0</v>
      </c>
      <c r="O300" s="33">
        <v>0</v>
      </c>
      <c r="P300" s="102">
        <f t="shared" si="51"/>
        <v>0</v>
      </c>
      <c r="Q300" s="98"/>
      <c r="R300" s="83"/>
      <c r="S300" s="84"/>
    </row>
    <row r="301" spans="1:19" s="49" customFormat="1" ht="15" customHeight="1" x14ac:dyDescent="0.2">
      <c r="A301" s="50" t="s">
        <v>134</v>
      </c>
      <c r="B301" s="47" t="s">
        <v>127</v>
      </c>
      <c r="C301" s="47" t="s">
        <v>28</v>
      </c>
      <c r="D301" s="47" t="s">
        <v>81</v>
      </c>
      <c r="E301" s="47" t="s">
        <v>75</v>
      </c>
      <c r="F301" s="47" t="s">
        <v>23</v>
      </c>
      <c r="G301" s="47" t="s">
        <v>34</v>
      </c>
      <c r="H301" s="47" t="s">
        <v>0</v>
      </c>
      <c r="I301" s="47" t="s">
        <v>0</v>
      </c>
      <c r="J301" s="47" t="s">
        <v>0</v>
      </c>
      <c r="K301" s="47" t="s">
        <v>0</v>
      </c>
      <c r="L301" s="47" t="s">
        <v>0</v>
      </c>
      <c r="M301" s="21">
        <f t="shared" ref="M301:O304" si="55">M302</f>
        <v>67547565</v>
      </c>
      <c r="N301" s="21">
        <f t="shared" si="55"/>
        <v>21375000</v>
      </c>
      <c r="O301" s="21">
        <f t="shared" si="55"/>
        <v>17472876.420000002</v>
      </c>
      <c r="P301" s="101">
        <f t="shared" si="51"/>
        <v>0.25867514868966784</v>
      </c>
      <c r="Q301" s="76"/>
      <c r="R301" s="83"/>
      <c r="S301" s="84"/>
    </row>
    <row r="302" spans="1:19" s="49" customFormat="1" ht="81" customHeight="1" x14ac:dyDescent="0.2">
      <c r="A302" s="46" t="s">
        <v>358</v>
      </c>
      <c r="B302" s="47" t="s">
        <v>127</v>
      </c>
      <c r="C302" s="47" t="s">
        <v>28</v>
      </c>
      <c r="D302" s="47" t="s">
        <v>81</v>
      </c>
      <c r="E302" s="47" t="s">
        <v>75</v>
      </c>
      <c r="F302" s="47" t="s">
        <v>23</v>
      </c>
      <c r="G302" s="47" t="s">
        <v>34</v>
      </c>
      <c r="H302" s="47" t="s">
        <v>135</v>
      </c>
      <c r="I302" s="48" t="s">
        <v>0</v>
      </c>
      <c r="J302" s="48" t="s">
        <v>0</v>
      </c>
      <c r="K302" s="48" t="s">
        <v>0</v>
      </c>
      <c r="L302" s="48" t="s">
        <v>0</v>
      </c>
      <c r="M302" s="21">
        <f t="shared" si="55"/>
        <v>67547565</v>
      </c>
      <c r="N302" s="21">
        <f t="shared" si="55"/>
        <v>21375000</v>
      </c>
      <c r="O302" s="21">
        <f t="shared" si="55"/>
        <v>17472876.420000002</v>
      </c>
      <c r="P302" s="101">
        <f t="shared" si="51"/>
        <v>0.25867514868966784</v>
      </c>
      <c r="Q302" s="76"/>
      <c r="R302" s="83"/>
      <c r="S302" s="84"/>
    </row>
    <row r="303" spans="1:19" s="49" customFormat="1" ht="63.75" customHeight="1" x14ac:dyDescent="0.2">
      <c r="A303" s="46" t="s">
        <v>339</v>
      </c>
      <c r="B303" s="47" t="s">
        <v>127</v>
      </c>
      <c r="C303" s="47" t="s">
        <v>28</v>
      </c>
      <c r="D303" s="47" t="s">
        <v>81</v>
      </c>
      <c r="E303" s="47" t="s">
        <v>75</v>
      </c>
      <c r="F303" s="47" t="s">
        <v>23</v>
      </c>
      <c r="G303" s="47" t="s">
        <v>34</v>
      </c>
      <c r="H303" s="47" t="s">
        <v>135</v>
      </c>
      <c r="I303" s="47" t="s">
        <v>156</v>
      </c>
      <c r="J303" s="47" t="s">
        <v>0</v>
      </c>
      <c r="K303" s="47" t="s">
        <v>0</v>
      </c>
      <c r="L303" s="47" t="s">
        <v>0</v>
      </c>
      <c r="M303" s="21">
        <f t="shared" si="55"/>
        <v>67547565</v>
      </c>
      <c r="N303" s="21">
        <f t="shared" si="55"/>
        <v>21375000</v>
      </c>
      <c r="O303" s="21">
        <f t="shared" si="55"/>
        <v>17472876.420000002</v>
      </c>
      <c r="P303" s="101">
        <f t="shared" si="51"/>
        <v>0.25867514868966784</v>
      </c>
      <c r="Q303" s="76"/>
      <c r="R303" s="83"/>
      <c r="S303" s="84"/>
    </row>
    <row r="304" spans="1:19" s="49" customFormat="1" ht="15" customHeight="1" x14ac:dyDescent="0.2">
      <c r="A304" s="46" t="s">
        <v>233</v>
      </c>
      <c r="B304" s="82" t="s">
        <v>0</v>
      </c>
      <c r="C304" s="82" t="s">
        <v>0</v>
      </c>
      <c r="D304" s="82" t="s">
        <v>0</v>
      </c>
      <c r="E304" s="82" t="s">
        <v>0</v>
      </c>
      <c r="F304" s="82" t="s">
        <v>0</v>
      </c>
      <c r="G304" s="82" t="s">
        <v>0</v>
      </c>
      <c r="H304" s="82" t="s">
        <v>0</v>
      </c>
      <c r="I304" s="82" t="s">
        <v>0</v>
      </c>
      <c r="J304" s="82" t="s">
        <v>0</v>
      </c>
      <c r="K304" s="82" t="s">
        <v>0</v>
      </c>
      <c r="L304" s="82" t="s">
        <v>0</v>
      </c>
      <c r="M304" s="21">
        <f t="shared" si="55"/>
        <v>67547565</v>
      </c>
      <c r="N304" s="21">
        <f t="shared" si="55"/>
        <v>21375000</v>
      </c>
      <c r="O304" s="21">
        <f t="shared" si="55"/>
        <v>17472876.420000002</v>
      </c>
      <c r="P304" s="101">
        <f t="shared" si="51"/>
        <v>0.25867514868966784</v>
      </c>
      <c r="Q304" s="76"/>
      <c r="R304" s="83"/>
      <c r="S304" s="84"/>
    </row>
    <row r="305" spans="1:19" s="49" customFormat="1" ht="31.5" customHeight="1" x14ac:dyDescent="0.2">
      <c r="A305" s="20" t="s">
        <v>310</v>
      </c>
      <c r="B305" s="51" t="s">
        <v>127</v>
      </c>
      <c r="C305" s="51" t="s">
        <v>28</v>
      </c>
      <c r="D305" s="51" t="s">
        <v>81</v>
      </c>
      <c r="E305" s="51" t="s">
        <v>75</v>
      </c>
      <c r="F305" s="51" t="s">
        <v>23</v>
      </c>
      <c r="G305" s="51" t="s">
        <v>34</v>
      </c>
      <c r="H305" s="51" t="s">
        <v>135</v>
      </c>
      <c r="I305" s="51" t="s">
        <v>156</v>
      </c>
      <c r="J305" s="52" t="s">
        <v>394</v>
      </c>
      <c r="K305" s="27">
        <v>235</v>
      </c>
      <c r="L305" s="52" t="s">
        <v>351</v>
      </c>
      <c r="M305" s="33">
        <v>67547565</v>
      </c>
      <c r="N305" s="33">
        <v>21375000</v>
      </c>
      <c r="O305" s="33">
        <v>17472876.420000002</v>
      </c>
      <c r="P305" s="102">
        <f t="shared" si="51"/>
        <v>0.25867514868966784</v>
      </c>
      <c r="Q305" s="98"/>
      <c r="R305" s="83"/>
      <c r="S305" s="84"/>
    </row>
    <row r="308" spans="1:19" s="60" customFormat="1" ht="23.25" customHeight="1" x14ac:dyDescent="0.2">
      <c r="A308" s="109" t="s">
        <v>457</v>
      </c>
      <c r="B308" s="109"/>
      <c r="C308" s="109"/>
      <c r="D308" s="109"/>
      <c r="E308" s="109"/>
      <c r="F308" s="109"/>
      <c r="G308" s="109"/>
      <c r="H308" s="109"/>
      <c r="I308" s="109"/>
      <c r="O308" s="60" t="s">
        <v>458</v>
      </c>
    </row>
    <row r="309" spans="1:19" s="60" customFormat="1" ht="15.75" x14ac:dyDescent="0.2"/>
    <row r="310" spans="1:19" s="60" customFormat="1" ht="4.5" hidden="1" customHeight="1" x14ac:dyDescent="0.2"/>
    <row r="311" spans="1:19" s="60" customFormat="1" ht="15.75" hidden="1" x14ac:dyDescent="0.2"/>
    <row r="312" spans="1:19" s="60" customFormat="1" ht="15.75" hidden="1" x14ac:dyDescent="0.2"/>
    <row r="313" spans="1:19" s="60" customFormat="1" ht="15.75" x14ac:dyDescent="0.2">
      <c r="A313" s="60" t="s">
        <v>459</v>
      </c>
    </row>
    <row r="314" spans="1:19" s="60" customFormat="1" ht="15.75" x14ac:dyDescent="0.2">
      <c r="A314" s="60" t="s">
        <v>460</v>
      </c>
    </row>
  </sheetData>
  <autoFilter ref="A5:M305"/>
  <mergeCells count="4">
    <mergeCell ref="A308:I308"/>
    <mergeCell ref="A1:P1"/>
    <mergeCell ref="A2:P2"/>
    <mergeCell ref="A3:P3"/>
  </mergeCells>
  <pageMargins left="0.39370078740157483" right="0.39370078740157483" top="1.1811023622047245" bottom="0.39370078740157483" header="0.31496062992125984" footer="0.31496062992125984"/>
  <pageSetup paperSize="9" scale="75" fitToHeight="40" orientation="landscape" r:id="rId1"/>
  <headerFooter>
    <oddHeader>&amp;C&amp;P</oddHeader>
  </headerFooter>
  <rowBreaks count="1" manualBreakCount="1">
    <brk id="227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7"/>
  <sheetViews>
    <sheetView topLeftCell="A83" zoomScale="90" zoomScaleNormal="90" workbookViewId="0">
      <selection activeCell="A96" sqref="A96"/>
    </sheetView>
  </sheetViews>
  <sheetFormatPr defaultRowHeight="18.75" x14ac:dyDescent="0.2"/>
  <cols>
    <col min="1" max="1" width="46.5" style="2" customWidth="1"/>
    <col min="2" max="2" width="23.1640625" style="2" customWidth="1"/>
    <col min="3" max="3" width="23.83203125" style="2" customWidth="1"/>
    <col min="4" max="4" width="25.1640625" style="2" customWidth="1"/>
    <col min="5" max="16384" width="9.33203125" style="2"/>
  </cols>
  <sheetData>
    <row r="2" spans="1:4" ht="26.25" customHeight="1" x14ac:dyDescent="0.2">
      <c r="A2" s="114" t="s">
        <v>436</v>
      </c>
      <c r="B2" s="114" t="s">
        <v>439</v>
      </c>
      <c r="C2" s="114" t="s">
        <v>440</v>
      </c>
      <c r="D2" s="114"/>
    </row>
    <row r="3" spans="1:4" ht="40.5" customHeight="1" x14ac:dyDescent="0.2">
      <c r="A3" s="114"/>
      <c r="B3" s="114"/>
      <c r="C3" s="4" t="s">
        <v>437</v>
      </c>
      <c r="D3" s="4" t="s">
        <v>438</v>
      </c>
    </row>
    <row r="4" spans="1:4" ht="54.75" customHeight="1" x14ac:dyDescent="0.2">
      <c r="A4" s="3" t="s">
        <v>417</v>
      </c>
      <c r="B4" s="4">
        <f>C4+D4</f>
        <v>38784360</v>
      </c>
      <c r="C4" s="4">
        <v>12791380</v>
      </c>
      <c r="D4" s="4">
        <v>25992980</v>
      </c>
    </row>
    <row r="5" spans="1:4" ht="54.75" customHeight="1" x14ac:dyDescent="0.2">
      <c r="A5" s="3" t="s">
        <v>416</v>
      </c>
      <c r="B5" s="4">
        <f t="shared" ref="B5:B10" si="0">C5+D5</f>
        <v>38784360</v>
      </c>
      <c r="C5" s="4">
        <v>31830270</v>
      </c>
      <c r="D5" s="4">
        <v>6954090</v>
      </c>
    </row>
    <row r="6" spans="1:4" ht="67.5" customHeight="1" x14ac:dyDescent="0.2">
      <c r="A6" s="3" t="s">
        <v>415</v>
      </c>
      <c r="B6" s="4">
        <f t="shared" si="0"/>
        <v>38784360</v>
      </c>
      <c r="C6" s="4">
        <v>31830270</v>
      </c>
      <c r="D6" s="4">
        <v>6954090</v>
      </c>
    </row>
    <row r="7" spans="1:4" ht="54.75" customHeight="1" x14ac:dyDescent="0.2">
      <c r="A7" s="3" t="s">
        <v>414</v>
      </c>
      <c r="B7" s="4">
        <f t="shared" si="0"/>
        <v>38784360</v>
      </c>
      <c r="C7" s="4">
        <v>31830270</v>
      </c>
      <c r="D7" s="4">
        <v>6954090</v>
      </c>
    </row>
    <row r="8" spans="1:4" ht="54.75" customHeight="1" x14ac:dyDescent="0.2">
      <c r="A8" s="3" t="s">
        <v>413</v>
      </c>
      <c r="B8" s="4">
        <f t="shared" si="0"/>
        <v>38784360</v>
      </c>
      <c r="C8" s="4">
        <v>31830270</v>
      </c>
      <c r="D8" s="4">
        <v>6954090</v>
      </c>
    </row>
    <row r="9" spans="1:4" ht="54.75" customHeight="1" x14ac:dyDescent="0.2">
      <c r="A9" s="3" t="s">
        <v>412</v>
      </c>
      <c r="B9" s="4">
        <f t="shared" si="0"/>
        <v>38784360</v>
      </c>
      <c r="C9" s="4">
        <v>0</v>
      </c>
      <c r="D9" s="4">
        <v>38784360</v>
      </c>
    </row>
    <row r="10" spans="1:4" ht="54.75" customHeight="1" x14ac:dyDescent="0.2">
      <c r="A10" s="3" t="s">
        <v>411</v>
      </c>
      <c r="B10" s="4">
        <f t="shared" si="0"/>
        <v>93349130</v>
      </c>
      <c r="C10" s="4">
        <v>76611240</v>
      </c>
      <c r="D10" s="4">
        <v>16737890</v>
      </c>
    </row>
    <row r="11" spans="1:4" x14ac:dyDescent="0.2">
      <c r="A11" s="3" t="s">
        <v>370</v>
      </c>
      <c r="B11" s="4">
        <f t="shared" ref="B11" si="1">C11+D11</f>
        <v>326055290</v>
      </c>
      <c r="C11" s="4">
        <f>SUM(C4:C10)</f>
        <v>216723700</v>
      </c>
      <c r="D11" s="4">
        <f>SUM(D4:D10)</f>
        <v>109331590</v>
      </c>
    </row>
    <row r="14" spans="1:4" ht="37.5" x14ac:dyDescent="0.2">
      <c r="A14" s="5" t="s">
        <v>436</v>
      </c>
      <c r="B14" s="5" t="s">
        <v>443</v>
      </c>
      <c r="C14" s="5" t="s">
        <v>441</v>
      </c>
      <c r="D14" s="5" t="s">
        <v>442</v>
      </c>
    </row>
    <row r="15" spans="1:4" ht="56.25" x14ac:dyDescent="0.2">
      <c r="A15" s="6" t="s">
        <v>299</v>
      </c>
      <c r="B15" s="4">
        <v>300000000</v>
      </c>
      <c r="C15" s="4">
        <v>-170753536.59999999</v>
      </c>
      <c r="D15" s="4">
        <f>300000000-170753536.6</f>
        <v>129246463.40000001</v>
      </c>
    </row>
    <row r="16" spans="1:4" ht="102.75" customHeight="1" x14ac:dyDescent="0.2">
      <c r="A16" s="6" t="s">
        <v>300</v>
      </c>
      <c r="B16" s="4">
        <v>0</v>
      </c>
      <c r="C16" s="4">
        <v>5000000</v>
      </c>
      <c r="D16" s="4">
        <v>5000000</v>
      </c>
    </row>
    <row r="17" spans="1:4" ht="93.75" x14ac:dyDescent="0.2">
      <c r="A17" s="6" t="s">
        <v>422</v>
      </c>
      <c r="B17" s="4">
        <v>0</v>
      </c>
      <c r="C17" s="4">
        <v>165753536.59999999</v>
      </c>
      <c r="D17" s="4">
        <v>165753536.59999999</v>
      </c>
    </row>
    <row r="18" spans="1:4" x14ac:dyDescent="0.2">
      <c r="A18" s="7" t="s">
        <v>370</v>
      </c>
      <c r="B18" s="5">
        <f>SUM(B15:B17)</f>
        <v>300000000</v>
      </c>
      <c r="C18" s="5">
        <f t="shared" ref="C18:D18" si="2">SUM(C15:C17)</f>
        <v>0</v>
      </c>
      <c r="D18" s="5">
        <f t="shared" si="2"/>
        <v>300000000</v>
      </c>
    </row>
    <row r="23" spans="1:4" ht="37.5" x14ac:dyDescent="0.2">
      <c r="A23" s="5" t="s">
        <v>436</v>
      </c>
      <c r="B23" s="5" t="s">
        <v>444</v>
      </c>
      <c r="C23" s="5" t="s">
        <v>441</v>
      </c>
      <c r="D23" s="5" t="s">
        <v>442</v>
      </c>
    </row>
    <row r="24" spans="1:4" ht="93.75" x14ac:dyDescent="0.2">
      <c r="A24" s="8" t="s">
        <v>103</v>
      </c>
      <c r="B24" s="4">
        <f>D24-C24</f>
        <v>121140139</v>
      </c>
      <c r="C24" s="4">
        <v>250000</v>
      </c>
      <c r="D24" s="9">
        <f>121140139+250000</f>
        <v>121390139</v>
      </c>
    </row>
    <row r="25" spans="1:4" ht="93.75" x14ac:dyDescent="0.2">
      <c r="A25" s="8" t="s">
        <v>105</v>
      </c>
      <c r="B25" s="4">
        <f t="shared" ref="B25:B28" si="3">D25-C25</f>
        <v>92549780</v>
      </c>
      <c r="C25" s="4">
        <v>137000</v>
      </c>
      <c r="D25" s="9">
        <f>92549780+137000</f>
        <v>92686780</v>
      </c>
    </row>
    <row r="26" spans="1:4" ht="93.75" x14ac:dyDescent="0.2">
      <c r="A26" s="8" t="s">
        <v>106</v>
      </c>
      <c r="B26" s="4">
        <f t="shared" si="3"/>
        <v>20908787</v>
      </c>
      <c r="C26" s="4">
        <v>196000</v>
      </c>
      <c r="D26" s="9">
        <f>20908787+196000</f>
        <v>21104787</v>
      </c>
    </row>
    <row r="27" spans="1:4" ht="93.75" x14ac:dyDescent="0.2">
      <c r="A27" s="8" t="s">
        <v>107</v>
      </c>
      <c r="B27" s="4">
        <f t="shared" si="3"/>
        <v>13580993</v>
      </c>
      <c r="C27" s="4">
        <v>39000</v>
      </c>
      <c r="D27" s="9">
        <f>13580993+39000</f>
        <v>13619993</v>
      </c>
    </row>
    <row r="28" spans="1:4" ht="75" x14ac:dyDescent="0.2">
      <c r="A28" s="8" t="s">
        <v>420</v>
      </c>
      <c r="B28" s="4">
        <f t="shared" si="3"/>
        <v>7501603.5199999996</v>
      </c>
      <c r="C28" s="4">
        <v>17339888</v>
      </c>
      <c r="D28" s="9">
        <f>7501603.52+17339888</f>
        <v>24841491.52</v>
      </c>
    </row>
    <row r="29" spans="1:4" x14ac:dyDescent="0.2">
      <c r="A29" s="7" t="s">
        <v>370</v>
      </c>
      <c r="B29" s="5">
        <f>SUM(B24:B28)</f>
        <v>255681302.52000001</v>
      </c>
      <c r="C29" s="5">
        <f t="shared" ref="C29:D29" si="4">SUM(C24:C28)</f>
        <v>17961888</v>
      </c>
      <c r="D29" s="5">
        <f t="shared" si="4"/>
        <v>273643190.51999998</v>
      </c>
    </row>
    <row r="32" spans="1:4" ht="37.5" x14ac:dyDescent="0.2">
      <c r="A32" s="13" t="s">
        <v>436</v>
      </c>
      <c r="B32" s="13" t="s">
        <v>443</v>
      </c>
      <c r="C32" s="13" t="s">
        <v>441</v>
      </c>
      <c r="D32" s="13" t="s">
        <v>442</v>
      </c>
    </row>
    <row r="33" spans="1:4" ht="150" x14ac:dyDescent="0.2">
      <c r="A33" s="12" t="s">
        <v>122</v>
      </c>
      <c r="B33" s="13">
        <v>9631836.7100000009</v>
      </c>
      <c r="C33" s="13">
        <v>8000000</v>
      </c>
      <c r="D33" s="13">
        <f>B33+C33</f>
        <v>17631836.710000001</v>
      </c>
    </row>
    <row r="34" spans="1:4" ht="112.5" x14ac:dyDescent="0.2">
      <c r="A34" s="14" t="s">
        <v>384</v>
      </c>
      <c r="B34" s="13">
        <v>6063600</v>
      </c>
      <c r="C34" s="13">
        <v>-3340202.4</v>
      </c>
      <c r="D34" s="13">
        <f>B34+C34</f>
        <v>2723397.6</v>
      </c>
    </row>
    <row r="35" spans="1:4" x14ac:dyDescent="0.2">
      <c r="A35" s="15" t="s">
        <v>370</v>
      </c>
      <c r="B35" s="13">
        <f>SUM(B33:B34)</f>
        <v>15695436.710000001</v>
      </c>
      <c r="C35" s="13">
        <f>SUM(C33:C34)</f>
        <v>4659797.5999999996</v>
      </c>
      <c r="D35" s="13">
        <f>SUM(D33:D34)</f>
        <v>20355234.310000002</v>
      </c>
    </row>
    <row r="39" spans="1:4" ht="37.5" x14ac:dyDescent="0.2">
      <c r="A39" s="4" t="s">
        <v>436</v>
      </c>
      <c r="B39" s="4" t="s">
        <v>444</v>
      </c>
      <c r="C39" s="4" t="s">
        <v>441</v>
      </c>
      <c r="D39" s="4" t="s">
        <v>442</v>
      </c>
    </row>
    <row r="40" spans="1:4" ht="112.5" x14ac:dyDescent="0.2">
      <c r="A40" s="11" t="s">
        <v>116</v>
      </c>
      <c r="B40" s="4">
        <f>D40-C40</f>
        <v>56201817</v>
      </c>
      <c r="C40" s="4">
        <v>188977</v>
      </c>
      <c r="D40" s="17">
        <f>56397817-196000+188977</f>
        <v>56390794</v>
      </c>
    </row>
    <row r="41" spans="1:4" ht="75" x14ac:dyDescent="0.2">
      <c r="A41" s="11" t="s">
        <v>374</v>
      </c>
      <c r="B41" s="4">
        <f t="shared" ref="B41:B45" si="5">D41-C41</f>
        <v>22000000</v>
      </c>
      <c r="C41" s="4">
        <v>7582221</v>
      </c>
      <c r="D41" s="17">
        <f>22000000+6892559.72+689661.28</f>
        <v>29582221</v>
      </c>
    </row>
    <row r="42" spans="1:4" ht="112.5" x14ac:dyDescent="0.2">
      <c r="A42" s="11" t="s">
        <v>383</v>
      </c>
      <c r="B42" s="4">
        <f t="shared" si="5"/>
        <v>63094182.590000004</v>
      </c>
      <c r="C42" s="4">
        <v>-19957687.039999999</v>
      </c>
      <c r="D42" s="17">
        <f>63094182.59-19957687.04</f>
        <v>43136495.550000004</v>
      </c>
    </row>
    <row r="43" spans="1:4" ht="93.75" x14ac:dyDescent="0.2">
      <c r="A43" s="11" t="s">
        <v>389</v>
      </c>
      <c r="B43" s="4">
        <f t="shared" si="5"/>
        <v>196000</v>
      </c>
      <c r="C43" s="4">
        <v>1421000</v>
      </c>
      <c r="D43" s="17">
        <f>196000+1421000</f>
        <v>1617000</v>
      </c>
    </row>
    <row r="44" spans="1:4" ht="75" x14ac:dyDescent="0.2">
      <c r="A44" s="11" t="s">
        <v>407</v>
      </c>
      <c r="B44" s="4">
        <f t="shared" si="5"/>
        <v>0</v>
      </c>
      <c r="C44" s="4">
        <v>23068</v>
      </c>
      <c r="D44" s="17">
        <v>23068</v>
      </c>
    </row>
    <row r="45" spans="1:4" ht="93.75" x14ac:dyDescent="0.2">
      <c r="A45" s="11" t="s">
        <v>421</v>
      </c>
      <c r="B45" s="4">
        <f t="shared" si="5"/>
        <v>0</v>
      </c>
      <c r="C45" s="4">
        <v>4687473</v>
      </c>
      <c r="D45" s="17">
        <v>4687473</v>
      </c>
    </row>
    <row r="46" spans="1:4" x14ac:dyDescent="0.2">
      <c r="A46" s="16" t="s">
        <v>370</v>
      </c>
      <c r="B46" s="4">
        <f>SUM(B40:B45)</f>
        <v>141491999.59</v>
      </c>
      <c r="C46" s="4">
        <f t="shared" ref="C46:D46" si="6">SUM(C40:C45)</f>
        <v>-6054948.0399999991</v>
      </c>
      <c r="D46" s="4">
        <f t="shared" si="6"/>
        <v>135437051.55000001</v>
      </c>
    </row>
    <row r="51" spans="1:4" ht="26.25" customHeight="1" x14ac:dyDescent="0.2">
      <c r="A51" s="114" t="s">
        <v>436</v>
      </c>
      <c r="B51" s="114" t="s">
        <v>439</v>
      </c>
      <c r="C51" s="114" t="s">
        <v>440</v>
      </c>
      <c r="D51" s="114"/>
    </row>
    <row r="52" spans="1:4" ht="40.5" customHeight="1" x14ac:dyDescent="0.2">
      <c r="A52" s="114"/>
      <c r="B52" s="114"/>
      <c r="C52" s="4" t="s">
        <v>437</v>
      </c>
      <c r="D52" s="4" t="s">
        <v>438</v>
      </c>
    </row>
    <row r="53" spans="1:4" ht="72" customHeight="1" x14ac:dyDescent="0.2">
      <c r="A53" s="14" t="s">
        <v>425</v>
      </c>
      <c r="B53" s="4">
        <f>C53+D53</f>
        <v>93349130</v>
      </c>
      <c r="C53" s="4">
        <f>'Приложение 2'!M78</f>
        <v>76611240</v>
      </c>
      <c r="D53" s="4">
        <f>'Приложение 2'!M77</f>
        <v>16737890</v>
      </c>
    </row>
    <row r="54" spans="1:4" ht="54.75" customHeight="1" x14ac:dyDescent="0.2">
      <c r="A54" s="14" t="s">
        <v>426</v>
      </c>
      <c r="B54" s="4">
        <f t="shared" ref="B54:B58" si="7">C54+D54</f>
        <v>135680460</v>
      </c>
      <c r="C54" s="4">
        <f>'Приложение 2'!M81</f>
        <v>111352380</v>
      </c>
      <c r="D54" s="4">
        <f>'Приложение 2'!M80</f>
        <v>24328080</v>
      </c>
    </row>
    <row r="55" spans="1:4" ht="50.25" customHeight="1" x14ac:dyDescent="0.2">
      <c r="A55" s="14" t="s">
        <v>427</v>
      </c>
      <c r="B55" s="4">
        <f t="shared" si="7"/>
        <v>93349130</v>
      </c>
      <c r="C55" s="4">
        <v>0</v>
      </c>
      <c r="D55" s="4">
        <f>'Приложение 2'!M82</f>
        <v>93349130</v>
      </c>
    </row>
    <row r="56" spans="1:4" ht="75.75" customHeight="1" x14ac:dyDescent="0.2">
      <c r="A56" s="14" t="s">
        <v>428</v>
      </c>
      <c r="B56" s="4">
        <f t="shared" si="7"/>
        <v>38784360</v>
      </c>
      <c r="C56" s="4">
        <v>0</v>
      </c>
      <c r="D56" s="4">
        <f>'Приложение 2'!M83</f>
        <v>38784360</v>
      </c>
    </row>
    <row r="57" spans="1:4" ht="48" customHeight="1" x14ac:dyDescent="0.2">
      <c r="A57" s="14" t="s">
        <v>419</v>
      </c>
      <c r="B57" s="4">
        <f t="shared" si="7"/>
        <v>33250000</v>
      </c>
      <c r="C57" s="4">
        <f>'Приложение 2'!M86</f>
        <v>18778880</v>
      </c>
      <c r="D57" s="4">
        <f>'Приложение 2'!M85</f>
        <v>14471120</v>
      </c>
    </row>
    <row r="58" spans="1:4" ht="36.75" customHeight="1" x14ac:dyDescent="0.2">
      <c r="A58" s="14" t="s">
        <v>325</v>
      </c>
      <c r="B58" s="4">
        <f t="shared" si="7"/>
        <v>30307020</v>
      </c>
      <c r="C58" s="4">
        <v>0</v>
      </c>
      <c r="D58" s="4">
        <f>'Приложение 2'!M87</f>
        <v>30307020</v>
      </c>
    </row>
    <row r="59" spans="1:4" x14ac:dyDescent="0.2">
      <c r="A59" s="3" t="s">
        <v>370</v>
      </c>
      <c r="B59" s="4">
        <f>SUM(B53:B58)</f>
        <v>424720100</v>
      </c>
      <c r="C59" s="4">
        <f>SUM(C53:C58)</f>
        <v>206742500</v>
      </c>
      <c r="D59" s="4">
        <f>SUM(D53:D58)</f>
        <v>217977600</v>
      </c>
    </row>
    <row r="62" spans="1:4" ht="37.5" x14ac:dyDescent="0.2">
      <c r="A62" s="4" t="s">
        <v>436</v>
      </c>
      <c r="B62" s="4" t="s">
        <v>444</v>
      </c>
      <c r="C62" s="4" t="s">
        <v>441</v>
      </c>
      <c r="D62" s="4" t="s">
        <v>442</v>
      </c>
    </row>
    <row r="63" spans="1:4" ht="56.25" x14ac:dyDescent="0.2">
      <c r="A63" s="14" t="s">
        <v>400</v>
      </c>
      <c r="B63" s="4">
        <v>1360067</v>
      </c>
      <c r="C63" s="4">
        <v>-1360067</v>
      </c>
      <c r="D63" s="17">
        <f>B63+C63</f>
        <v>0</v>
      </c>
    </row>
    <row r="64" spans="1:4" ht="75" x14ac:dyDescent="0.2">
      <c r="A64" s="14" t="s">
        <v>403</v>
      </c>
      <c r="B64" s="4">
        <v>1658472</v>
      </c>
      <c r="C64" s="4">
        <v>633479</v>
      </c>
      <c r="D64" s="17">
        <f>B64+C64</f>
        <v>2291951</v>
      </c>
    </row>
    <row r="65" spans="1:4" ht="56.25" x14ac:dyDescent="0.2">
      <c r="A65" s="11" t="s">
        <v>226</v>
      </c>
      <c r="B65" s="4">
        <v>1210718</v>
      </c>
      <c r="C65" s="4">
        <v>-0.61</v>
      </c>
      <c r="D65" s="17">
        <f t="shared" ref="D65:D73" si="8">B65+C65</f>
        <v>1210717.3899999999</v>
      </c>
    </row>
    <row r="66" spans="1:4" ht="56.25" x14ac:dyDescent="0.2">
      <c r="A66" s="11" t="s">
        <v>229</v>
      </c>
      <c r="B66" s="4">
        <v>190722</v>
      </c>
      <c r="C66" s="4">
        <v>-0.26</v>
      </c>
      <c r="D66" s="17">
        <f t="shared" si="8"/>
        <v>190721.74</v>
      </c>
    </row>
    <row r="67" spans="1:4" ht="56.25" x14ac:dyDescent="0.2">
      <c r="A67" s="14" t="s">
        <v>231</v>
      </c>
      <c r="B67" s="4">
        <v>2912367.5</v>
      </c>
      <c r="C67" s="4">
        <v>-2912367.5</v>
      </c>
      <c r="D67" s="17">
        <f t="shared" si="8"/>
        <v>0</v>
      </c>
    </row>
    <row r="68" spans="1:4" ht="56.25" x14ac:dyDescent="0.2">
      <c r="A68" s="11" t="s">
        <v>281</v>
      </c>
      <c r="B68" s="4">
        <v>0</v>
      </c>
      <c r="C68" s="4">
        <v>2573550</v>
      </c>
      <c r="D68" s="17">
        <f t="shared" si="8"/>
        <v>2573550</v>
      </c>
    </row>
    <row r="69" spans="1:4" ht="56.25" x14ac:dyDescent="0.2">
      <c r="A69" s="11" t="s">
        <v>397</v>
      </c>
      <c r="B69" s="4">
        <v>0</v>
      </c>
      <c r="C69" s="4">
        <v>1111500</v>
      </c>
      <c r="D69" s="17">
        <f t="shared" si="8"/>
        <v>1111500</v>
      </c>
    </row>
    <row r="70" spans="1:4" ht="37.5" x14ac:dyDescent="0.2">
      <c r="A70" s="11" t="s">
        <v>234</v>
      </c>
      <c r="B70" s="4">
        <v>5724358</v>
      </c>
      <c r="C70" s="4">
        <f>192225-0.39</f>
        <v>192224.61</v>
      </c>
      <c r="D70" s="17">
        <f t="shared" si="8"/>
        <v>5916582.6100000003</v>
      </c>
    </row>
    <row r="71" spans="1:4" ht="56.25" x14ac:dyDescent="0.2">
      <c r="A71" s="11" t="s">
        <v>236</v>
      </c>
      <c r="B71" s="4">
        <v>420736</v>
      </c>
      <c r="C71" s="4">
        <v>-0.13</v>
      </c>
      <c r="D71" s="17">
        <f t="shared" si="8"/>
        <v>420735.87</v>
      </c>
    </row>
    <row r="72" spans="1:4" ht="37.5" x14ac:dyDescent="0.2">
      <c r="A72" s="11" t="s">
        <v>238</v>
      </c>
      <c r="B72" s="4">
        <v>3541648</v>
      </c>
      <c r="C72" s="4">
        <v>-0.17</v>
      </c>
      <c r="D72" s="17">
        <f t="shared" si="8"/>
        <v>3541647.83</v>
      </c>
    </row>
    <row r="73" spans="1:4" ht="56.25" x14ac:dyDescent="0.2">
      <c r="A73" s="14" t="s">
        <v>240</v>
      </c>
      <c r="B73" s="4">
        <v>248235</v>
      </c>
      <c r="C73" s="4">
        <v>-248235</v>
      </c>
      <c r="D73" s="17">
        <f t="shared" si="8"/>
        <v>0</v>
      </c>
    </row>
    <row r="74" spans="1:4" ht="75" x14ac:dyDescent="0.2">
      <c r="A74" s="14" t="s">
        <v>405</v>
      </c>
      <c r="B74" s="4">
        <v>351386</v>
      </c>
      <c r="C74" s="4">
        <v>-0.13</v>
      </c>
      <c r="D74" s="17">
        <f t="shared" ref="D74" si="9">B74+C74</f>
        <v>351385.87</v>
      </c>
    </row>
    <row r="75" spans="1:4" x14ac:dyDescent="0.2">
      <c r="A75" s="16" t="s">
        <v>370</v>
      </c>
      <c r="B75" s="4">
        <f>SUM(B63:B74)</f>
        <v>17618709.5</v>
      </c>
      <c r="C75" s="4">
        <f t="shared" ref="C75:D75" si="10">SUM(C63:C74)</f>
        <v>-9917.1900000001424</v>
      </c>
      <c r="D75" s="4">
        <f t="shared" si="10"/>
        <v>17608792.309999999</v>
      </c>
    </row>
    <row r="78" spans="1:4" x14ac:dyDescent="0.2">
      <c r="A78" s="18"/>
      <c r="B78" s="18"/>
      <c r="C78" s="18"/>
      <c r="D78" s="18"/>
    </row>
    <row r="79" spans="1:4" ht="37.5" x14ac:dyDescent="0.2">
      <c r="A79" s="10" t="s">
        <v>436</v>
      </c>
      <c r="B79" s="10" t="s">
        <v>444</v>
      </c>
      <c r="C79" s="10" t="s">
        <v>441</v>
      </c>
      <c r="D79" s="10" t="s">
        <v>442</v>
      </c>
    </row>
    <row r="80" spans="1:4" ht="150" x14ac:dyDescent="0.2">
      <c r="A80" s="11" t="s">
        <v>297</v>
      </c>
      <c r="B80" s="10">
        <v>28130409</v>
      </c>
      <c r="C80" s="10">
        <v>-315425.68</v>
      </c>
      <c r="D80" s="17">
        <f t="shared" ref="D80" si="11">B80+C80</f>
        <v>27814983.32</v>
      </c>
    </row>
    <row r="81" spans="1:4" ht="56.25" x14ac:dyDescent="0.2">
      <c r="A81" s="11" t="s">
        <v>299</v>
      </c>
      <c r="B81" s="10">
        <v>10687813</v>
      </c>
      <c r="C81" s="10">
        <v>-10687813</v>
      </c>
      <c r="D81" s="17">
        <f>B81+C81</f>
        <v>0</v>
      </c>
    </row>
    <row r="82" spans="1:4" ht="131.25" x14ac:dyDescent="0.2">
      <c r="A82" s="11" t="s">
        <v>300</v>
      </c>
      <c r="B82" s="10">
        <v>0</v>
      </c>
      <c r="C82" s="10">
        <v>24068366</v>
      </c>
      <c r="D82" s="17">
        <f>B82+C82</f>
        <v>24068366</v>
      </c>
    </row>
    <row r="83" spans="1:4" ht="93.75" x14ac:dyDescent="0.2">
      <c r="A83" s="11" t="s">
        <v>408</v>
      </c>
      <c r="B83" s="10">
        <v>0</v>
      </c>
      <c r="C83" s="10">
        <v>25421461.399999999</v>
      </c>
      <c r="D83" s="17">
        <f>B83+C83</f>
        <v>25421461.399999999</v>
      </c>
    </row>
    <row r="84" spans="1:4" x14ac:dyDescent="0.2">
      <c r="A84" s="16" t="s">
        <v>370</v>
      </c>
      <c r="B84" s="10">
        <f>SUM(B80:B83)</f>
        <v>38818222</v>
      </c>
      <c r="C84" s="10">
        <f t="shared" ref="C84:D84" si="12">SUM(C80:C83)</f>
        <v>38486588.719999999</v>
      </c>
      <c r="D84" s="10">
        <f t="shared" si="12"/>
        <v>77304810.719999999</v>
      </c>
    </row>
    <row r="90" spans="1:4" ht="37.5" x14ac:dyDescent="0.2">
      <c r="A90" s="10" t="s">
        <v>436</v>
      </c>
      <c r="B90" s="10" t="s">
        <v>444</v>
      </c>
      <c r="C90" s="10" t="s">
        <v>441</v>
      </c>
      <c r="D90" s="10" t="s">
        <v>442</v>
      </c>
    </row>
    <row r="91" spans="1:4" ht="56.25" x14ac:dyDescent="0.2">
      <c r="A91" s="14" t="s">
        <v>400</v>
      </c>
      <c r="B91" s="10">
        <v>0</v>
      </c>
      <c r="C91" s="10">
        <v>1360067</v>
      </c>
      <c r="D91" s="17">
        <f>B91+C91</f>
        <v>1360067</v>
      </c>
    </row>
    <row r="92" spans="1:4" ht="56.25" x14ac:dyDescent="0.2">
      <c r="A92" s="14" t="s">
        <v>231</v>
      </c>
      <c r="B92" s="10">
        <v>0</v>
      </c>
      <c r="C92" s="10">
        <v>2912367.5</v>
      </c>
      <c r="D92" s="17">
        <f>B92+C92</f>
        <v>2912367.5</v>
      </c>
    </row>
    <row r="93" spans="1:4" ht="56.25" x14ac:dyDescent="0.2">
      <c r="A93" s="14" t="s">
        <v>240</v>
      </c>
      <c r="B93" s="10">
        <v>0</v>
      </c>
      <c r="C93" s="10">
        <v>248235</v>
      </c>
      <c r="D93" s="17">
        <f>B93+C93</f>
        <v>248235</v>
      </c>
    </row>
    <row r="94" spans="1:4" ht="56.25" x14ac:dyDescent="0.2">
      <c r="A94" s="11" t="s">
        <v>281</v>
      </c>
      <c r="B94" s="10">
        <v>2573550</v>
      </c>
      <c r="C94" s="10">
        <v>-2573550</v>
      </c>
      <c r="D94" s="17">
        <f t="shared" ref="D94:D97" si="13">B94+C94</f>
        <v>0</v>
      </c>
    </row>
    <row r="95" spans="1:4" ht="56.25" x14ac:dyDescent="0.2">
      <c r="A95" s="11" t="s">
        <v>397</v>
      </c>
      <c r="B95" s="10">
        <v>1111500</v>
      </c>
      <c r="C95" s="10">
        <v>-1111500</v>
      </c>
      <c r="D95" s="17">
        <f t="shared" si="13"/>
        <v>0</v>
      </c>
    </row>
    <row r="96" spans="1:4" ht="56.25" x14ac:dyDescent="0.2">
      <c r="A96" s="11" t="s">
        <v>276</v>
      </c>
      <c r="B96" s="10">
        <v>414373</v>
      </c>
      <c r="C96" s="10">
        <v>992940</v>
      </c>
      <c r="D96" s="17">
        <f t="shared" si="13"/>
        <v>1407313</v>
      </c>
    </row>
    <row r="97" spans="1:4" ht="56.25" x14ac:dyDescent="0.2">
      <c r="A97" s="11" t="s">
        <v>278</v>
      </c>
      <c r="B97" s="10">
        <v>342000</v>
      </c>
      <c r="C97" s="10">
        <v>532000</v>
      </c>
      <c r="D97" s="17">
        <f t="shared" si="13"/>
        <v>874000</v>
      </c>
    </row>
    <row r="98" spans="1:4" ht="37.5" x14ac:dyDescent="0.2">
      <c r="A98" s="11" t="s">
        <v>424</v>
      </c>
      <c r="B98" s="10">
        <v>0</v>
      </c>
      <c r="C98" s="10">
        <v>300000</v>
      </c>
      <c r="D98" s="17">
        <f>B98+C98</f>
        <v>300000</v>
      </c>
    </row>
    <row r="99" spans="1:4" ht="93.75" x14ac:dyDescent="0.2">
      <c r="A99" s="11" t="s">
        <v>445</v>
      </c>
      <c r="B99" s="10">
        <v>646890.15</v>
      </c>
      <c r="C99" s="10">
        <v>-646890.15</v>
      </c>
      <c r="D99" s="17">
        <f t="shared" ref="D99:D106" si="14">B99+C99</f>
        <v>0</v>
      </c>
    </row>
    <row r="100" spans="1:4" ht="56.25" x14ac:dyDescent="0.2">
      <c r="A100" s="11" t="s">
        <v>288</v>
      </c>
      <c r="B100" s="10">
        <v>4083793</v>
      </c>
      <c r="C100" s="10">
        <v>-4000000</v>
      </c>
      <c r="D100" s="17">
        <f t="shared" si="14"/>
        <v>83793</v>
      </c>
    </row>
    <row r="101" spans="1:4" ht="150" x14ac:dyDescent="0.2">
      <c r="A101" s="14" t="s">
        <v>429</v>
      </c>
      <c r="B101" s="10">
        <v>7653000</v>
      </c>
      <c r="C101" s="10">
        <v>10378285</v>
      </c>
      <c r="D101" s="17">
        <f t="shared" si="14"/>
        <v>18031285</v>
      </c>
    </row>
    <row r="102" spans="1:4" ht="174.75" customHeight="1" x14ac:dyDescent="0.2">
      <c r="A102" s="14" t="s">
        <v>430</v>
      </c>
      <c r="B102" s="10">
        <v>10346000</v>
      </c>
      <c r="C102" s="10">
        <v>873927</v>
      </c>
      <c r="D102" s="17">
        <f t="shared" si="14"/>
        <v>11219927</v>
      </c>
    </row>
    <row r="103" spans="1:4" ht="93" customHeight="1" x14ac:dyDescent="0.2">
      <c r="A103" s="14" t="s">
        <v>431</v>
      </c>
      <c r="B103" s="10">
        <v>5453720</v>
      </c>
      <c r="C103" s="10">
        <v>5336028</v>
      </c>
      <c r="D103" s="17">
        <f t="shared" si="14"/>
        <v>10789748</v>
      </c>
    </row>
    <row r="104" spans="1:4" ht="104.25" customHeight="1" x14ac:dyDescent="0.2">
      <c r="A104" s="14" t="s">
        <v>432</v>
      </c>
      <c r="B104" s="10">
        <v>117631000</v>
      </c>
      <c r="C104" s="10">
        <v>-6210055</v>
      </c>
      <c r="D104" s="17">
        <f t="shared" si="14"/>
        <v>111420945</v>
      </c>
    </row>
    <row r="105" spans="1:4" ht="94.5" customHeight="1" x14ac:dyDescent="0.2">
      <c r="A105" s="14" t="s">
        <v>433</v>
      </c>
      <c r="B105" s="10">
        <v>117633000</v>
      </c>
      <c r="C105" s="10">
        <v>-10378185</v>
      </c>
      <c r="D105" s="17">
        <f t="shared" si="14"/>
        <v>107254815</v>
      </c>
    </row>
    <row r="106" spans="1:4" ht="60" customHeight="1" x14ac:dyDescent="0.2">
      <c r="A106" s="19" t="s">
        <v>402</v>
      </c>
      <c r="B106" s="10">
        <v>0</v>
      </c>
      <c r="C106" s="10">
        <v>1129360</v>
      </c>
      <c r="D106" s="17">
        <f t="shared" si="14"/>
        <v>1129360</v>
      </c>
    </row>
    <row r="107" spans="1:4" x14ac:dyDescent="0.2">
      <c r="A107" s="16" t="s">
        <v>370</v>
      </c>
      <c r="B107" s="10">
        <f>SUM(B91:B106)</f>
        <v>267888826.15000001</v>
      </c>
      <c r="C107" s="10">
        <f>SUM(C91:C106)</f>
        <v>-856970.65000000037</v>
      </c>
      <c r="D107" s="10">
        <f>SUM(D91:D106)</f>
        <v>267031855.5</v>
      </c>
    </row>
  </sheetData>
  <mergeCells count="6">
    <mergeCell ref="A2:A3"/>
    <mergeCell ref="B2:B3"/>
    <mergeCell ref="C2:D2"/>
    <mergeCell ref="A51:A52"/>
    <mergeCell ref="B51:B52"/>
    <mergeCell ref="C51:D51"/>
  </mergeCells>
  <pageMargins left="0.7" right="0.7" top="0.75" bottom="0.75" header="0.3" footer="0.3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Приложение 1</vt:lpstr>
      <vt:lpstr>Приложение 2</vt:lpstr>
      <vt:lpstr>для пояснительной</vt:lpstr>
      <vt:lpstr>'Приложение 1'!Заголовки_для_печати</vt:lpstr>
      <vt:lpstr>'Приложение 2'!Заголовки_для_печати</vt:lpstr>
      <vt:lpstr>'для пояснительной'!Область_печати</vt:lpstr>
      <vt:lpstr>'Приложение 1'!Область_печати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Зема О.Т.</dc:creator>
  <cp:lastModifiedBy>Зема О.Т.</cp:lastModifiedBy>
  <cp:lastPrinted>2018-07-13T14:59:23Z</cp:lastPrinted>
  <dcterms:created xsi:type="dcterms:W3CDTF">2006-09-16T00:00:00Z</dcterms:created>
  <dcterms:modified xsi:type="dcterms:W3CDTF">2018-07-17T06:16:32Z</dcterms:modified>
</cp:coreProperties>
</file>